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yrian Lopez\Documents\PLANEACIÓN 2018\CALIDAD\PLANEACIÓN\ACTUALIZADOS\"/>
    </mc:Choice>
  </mc:AlternateContent>
  <bookViews>
    <workbookView xWindow="0" yWindow="0" windowWidth="20220" windowHeight="6930" tabRatio="626" firstSheet="19" activeTab="19"/>
  </bookViews>
  <sheets>
    <sheet name="ANEXO 3" sheetId="1" state="hidden" r:id="rId1"/>
    <sheet name="NUEVO" sheetId="2" state="hidden" r:id="rId2"/>
    <sheet name="SGP -SUI" sheetId="20" state="hidden" r:id="rId3"/>
    <sheet name="RECURSOS 2010" sheetId="4" state="hidden" r:id="rId4"/>
    <sheet name="RECURSOS 2009" sheetId="8" state="hidden" r:id="rId5"/>
    <sheet name="RECURSOS 2011" sheetId="9" state="hidden" r:id="rId6"/>
    <sheet name="FNC" sheetId="11" state="hidden" r:id="rId7"/>
    <sheet name="Inf-oct-31-11" sheetId="12" state="hidden" r:id="rId8"/>
    <sheet name="Hoja2" sheetId="13" state="hidden" r:id="rId9"/>
    <sheet name="RECURSOS 2012" sheetId="14" state="hidden" r:id="rId10"/>
    <sheet name="CONT V.F." sheetId="15" state="hidden" r:id="rId11"/>
    <sheet name="Consolidado" sheetId="16" state="hidden" r:id="rId12"/>
    <sheet name="PDA 2011" sheetId="18" state="hidden" r:id="rId13"/>
    <sheet name="Analisis" sheetId="19" state="hidden" r:id="rId14"/>
    <sheet name="MPIOS PDA" sheetId="22" state="hidden" r:id="rId15"/>
    <sheet name="Hoja1" sheetId="23" state="hidden" r:id="rId16"/>
    <sheet name="AGOS- FNC-12" sheetId="24" state="hidden" r:id="rId17"/>
    <sheet name="Hoja3" sheetId="25" state="hidden" r:id="rId18"/>
    <sheet name="Hoja4" sheetId="26" state="hidden" r:id="rId19"/>
    <sheet name="Plan de Accion 2015" sheetId="49" r:id="rId20"/>
  </sheets>
  <externalReferences>
    <externalReference r:id="rId21"/>
  </externalReferences>
  <definedNames>
    <definedName name="_xlnm._FilterDatabase" localSheetId="19" hidden="1">'Plan de Accion 2015'!$A$5:$M$15</definedName>
    <definedName name="ACUERDO">[1]ANEXOS!$B$142:$B$143</definedName>
    <definedName name="_xlnm.Print_Area" localSheetId="19">'Plan de Accion 2015'!$A$1:$M$17</definedName>
    <definedName name="COMPONENTE">[1]ANEXOS!$B$129:$B$131</definedName>
    <definedName name="ESTADO">[1]ANEXOS!$B$146:$B$150</definedName>
    <definedName name="SECTOR">[1]ANEXOS!$B$124:$B$126</definedName>
    <definedName name="SISTEMAS">[1]ANEXOS!$B$134:$B$139</definedName>
    <definedName name="_xlnm.Print_Titles" localSheetId="19">'Plan de Accion 2015'!$5:$5</definedName>
    <definedName name="VIGENCIA">[1]ANEXOS!$B$153:$B$160</definedName>
  </definedNames>
  <calcPr calcId="162913"/>
</workbook>
</file>

<file path=xl/calcChain.xml><?xml version="1.0" encoding="utf-8"?>
<calcChain xmlns="http://schemas.openxmlformats.org/spreadsheetml/2006/main">
  <c r="M16" i="14" l="1"/>
  <c r="J10" i="16"/>
  <c r="K10" i="16" s="1"/>
  <c r="J13" i="26"/>
  <c r="G11" i="26" s="1"/>
  <c r="J17" i="26"/>
  <c r="D17" i="26"/>
  <c r="E17" i="26" s="1"/>
  <c r="C30" i="26"/>
  <c r="G33" i="26" s="1"/>
  <c r="G30" i="26"/>
  <c r="C28" i="26" s="1"/>
  <c r="I30" i="26"/>
  <c r="G28" i="26"/>
  <c r="G27" i="26"/>
  <c r="J24" i="26"/>
  <c r="J25" i="26" s="1"/>
  <c r="D24" i="26"/>
  <c r="C24" i="26"/>
  <c r="C25" i="26" s="1"/>
  <c r="C27" i="26"/>
  <c r="L17" i="26"/>
  <c r="D15" i="26"/>
  <c r="K14" i="26"/>
  <c r="J10" i="26"/>
  <c r="I13" i="9"/>
  <c r="G11" i="16"/>
  <c r="E11" i="16"/>
  <c r="C11" i="16"/>
  <c r="D25" i="14"/>
  <c r="K15" i="26"/>
  <c r="K17" i="26" s="1"/>
  <c r="G29" i="26"/>
  <c r="G32" i="26"/>
  <c r="J25" i="14"/>
  <c r="J17" i="14"/>
  <c r="J18" i="14" s="1"/>
  <c r="M24" i="14"/>
  <c r="F61" i="14"/>
  <c r="D62" i="14"/>
  <c r="D18" i="14"/>
  <c r="E18" i="14"/>
  <c r="K15" i="14"/>
  <c r="K16" i="14" s="1"/>
  <c r="D16" i="14"/>
  <c r="L18" i="14"/>
  <c r="C30" i="14"/>
  <c r="G12" i="14"/>
  <c r="G31" i="14"/>
  <c r="I31" i="14" s="1"/>
  <c r="G26" i="14"/>
  <c r="G28" i="14" s="1"/>
  <c r="M13" i="14"/>
  <c r="G29" i="14"/>
  <c r="L19" i="24"/>
  <c r="L20" i="24" s="1"/>
  <c r="C55" i="24"/>
  <c r="C60" i="24" s="1"/>
  <c r="L48" i="24"/>
  <c r="E48" i="24"/>
  <c r="E55" i="24"/>
  <c r="C48" i="24"/>
  <c r="C42" i="24"/>
  <c r="C36" i="24"/>
  <c r="C31" i="24"/>
  <c r="L25" i="24"/>
  <c r="C24" i="24"/>
  <c r="C23" i="24"/>
  <c r="N20" i="24"/>
  <c r="C18" i="24"/>
  <c r="C20" i="24"/>
  <c r="L12" i="24"/>
  <c r="C55" i="23"/>
  <c r="C60" i="23" s="1"/>
  <c r="E48" i="23"/>
  <c r="E55" i="23"/>
  <c r="C48" i="23"/>
  <c r="C42" i="23"/>
  <c r="C36" i="23"/>
  <c r="C30" i="23"/>
  <c r="C22" i="23"/>
  <c r="C21" i="23"/>
  <c r="C16" i="23"/>
  <c r="C18" i="23"/>
  <c r="C19" i="23"/>
  <c r="J11" i="14"/>
  <c r="F42" i="9"/>
  <c r="D49" i="9"/>
  <c r="I32" i="9"/>
  <c r="K32" i="9"/>
  <c r="K31" i="9"/>
  <c r="K27" i="9"/>
  <c r="M20" i="4"/>
  <c r="O27" i="4" s="1"/>
  <c r="C49" i="8"/>
  <c r="D49" i="8"/>
  <c r="C43" i="8"/>
  <c r="D43" i="8"/>
  <c r="C12" i="20"/>
  <c r="D11" i="20"/>
  <c r="D14" i="20"/>
  <c r="C19" i="20"/>
  <c r="C20" i="20" s="1"/>
  <c r="M9" i="4"/>
  <c r="D17" i="20"/>
  <c r="E20" i="9"/>
  <c r="H19" i="4"/>
  <c r="E19" i="4"/>
  <c r="E8" i="19"/>
  <c r="E10" i="19" s="1"/>
  <c r="H8" i="19"/>
  <c r="E9" i="19"/>
  <c r="I9" i="19"/>
  <c r="D10" i="19"/>
  <c r="C10" i="19"/>
  <c r="B10" i="19"/>
  <c r="J21" i="9"/>
  <c r="C44" i="18"/>
  <c r="F42" i="18"/>
  <c r="F40" i="18"/>
  <c r="F45" i="9"/>
  <c r="J35" i="18"/>
  <c r="I31" i="18"/>
  <c r="J34" i="18" s="1"/>
  <c r="J37" i="18" s="1"/>
  <c r="J39" i="18" s="1"/>
  <c r="I29" i="18"/>
  <c r="D20" i="18"/>
  <c r="D38" i="18"/>
  <c r="J19" i="18"/>
  <c r="I19" i="18"/>
  <c r="F19" i="18"/>
  <c r="D17" i="18"/>
  <c r="F12" i="18"/>
  <c r="F38" i="18"/>
  <c r="F39" i="18" s="1"/>
  <c r="F41" i="18" s="1"/>
  <c r="I11" i="18"/>
  <c r="J11" i="18"/>
  <c r="C25" i="14"/>
  <c r="G23" i="8"/>
  <c r="D19" i="9"/>
  <c r="K20" i="9"/>
  <c r="K22" i="9" s="1"/>
  <c r="F21" i="9"/>
  <c r="J9" i="16"/>
  <c r="L9" i="16"/>
  <c r="J8" i="16"/>
  <c r="J7" i="16"/>
  <c r="H25" i="8"/>
  <c r="I21" i="9"/>
  <c r="C46" i="12"/>
  <c r="C28" i="12"/>
  <c r="E28" i="12"/>
  <c r="D28" i="12"/>
  <c r="C14" i="12"/>
  <c r="D19" i="12"/>
  <c r="C33" i="12"/>
  <c r="C37" i="12" s="1"/>
  <c r="E38" i="12" s="1"/>
  <c r="C36" i="12"/>
  <c r="D29" i="12" s="1"/>
  <c r="C39" i="13"/>
  <c r="C33" i="13"/>
  <c r="C24" i="13"/>
  <c r="C23" i="13"/>
  <c r="D23" i="13" s="1"/>
  <c r="C16" i="13"/>
  <c r="D17" i="13" s="1"/>
  <c r="C12" i="13"/>
  <c r="C9" i="13"/>
  <c r="D9" i="13" s="1"/>
  <c r="C18" i="12"/>
  <c r="C27" i="12"/>
  <c r="C10" i="12"/>
  <c r="C68" i="9"/>
  <c r="L8" i="16"/>
  <c r="D23" i="12"/>
  <c r="C45" i="12" s="1"/>
  <c r="C28" i="14"/>
  <c r="C26" i="14"/>
  <c r="C19" i="12"/>
  <c r="C20" i="12" s="1"/>
  <c r="C72" i="9"/>
  <c r="F47" i="9"/>
  <c r="F52" i="9" s="1"/>
  <c r="C30" i="4"/>
  <c r="D55" i="11"/>
  <c r="D60" i="11"/>
  <c r="N16" i="4"/>
  <c r="D20" i="4"/>
  <c r="J20" i="4" s="1"/>
  <c r="F48" i="11"/>
  <c r="F55" i="11"/>
  <c r="D48" i="11"/>
  <c r="F42" i="11"/>
  <c r="D42" i="11"/>
  <c r="F36" i="11"/>
  <c r="D36" i="11"/>
  <c r="D30" i="11"/>
  <c r="D22" i="11"/>
  <c r="D21" i="11"/>
  <c r="D19" i="11" s="1"/>
  <c r="D16" i="11"/>
  <c r="D18" i="11"/>
  <c r="I15" i="8"/>
  <c r="F14" i="9"/>
  <c r="F43" i="9" s="1"/>
  <c r="J16" i="4"/>
  <c r="H21" i="8"/>
  <c r="H17" i="8"/>
  <c r="C20" i="8"/>
  <c r="C23" i="8"/>
  <c r="I34" i="9"/>
  <c r="K29" i="9" s="1"/>
  <c r="D22" i="9"/>
  <c r="D43" i="9" s="1"/>
  <c r="F44" i="9"/>
  <c r="F46" i="9" s="1"/>
  <c r="C26" i="4"/>
  <c r="D17" i="4"/>
  <c r="P18" i="4" s="1"/>
  <c r="C38" i="1"/>
  <c r="H38" i="1"/>
  <c r="F37" i="1"/>
  <c r="F38" i="1" s="1"/>
  <c r="H39" i="1" s="1"/>
  <c r="D32" i="1"/>
  <c r="D33" i="1"/>
  <c r="C32" i="1"/>
  <c r="C33" i="1" s="1"/>
  <c r="C34" i="1" s="1"/>
  <c r="C37" i="1" s="1"/>
  <c r="C39" i="1" s="1"/>
  <c r="E39" i="1" s="1"/>
  <c r="H31" i="1"/>
  <c r="H24" i="1"/>
  <c r="D9" i="2"/>
  <c r="D10" i="2"/>
  <c r="D11" i="2" s="1"/>
  <c r="D12" i="2" s="1"/>
  <c r="D13" i="2" s="1"/>
  <c r="D14" i="2" s="1"/>
  <c r="D15" i="2" s="1"/>
  <c r="D16" i="2" s="1"/>
  <c r="D17" i="2" s="1"/>
  <c r="D18" i="2" s="1"/>
  <c r="D19" i="2" s="1"/>
  <c r="D20" i="2" s="1"/>
  <c r="D21" i="2" s="1"/>
  <c r="D22" i="2" s="1"/>
  <c r="D23" i="2" s="1"/>
  <c r="D24" i="2" s="1"/>
  <c r="D25" i="2" s="1"/>
  <c r="D26" i="2" s="1"/>
  <c r="F7" i="2"/>
  <c r="J28" i="2" s="1"/>
  <c r="E8" i="2"/>
  <c r="E27" i="2" s="1"/>
  <c r="C9" i="2"/>
  <c r="M12" i="2"/>
  <c r="I13" i="2"/>
  <c r="I14" i="2" s="1"/>
  <c r="I16" i="2" s="1"/>
  <c r="I18" i="2" s="1"/>
  <c r="J13" i="2"/>
  <c r="J14" i="2" s="1"/>
  <c r="E13" i="1"/>
  <c r="E12" i="1"/>
  <c r="E11" i="1"/>
  <c r="E10" i="1"/>
  <c r="E9" i="1"/>
  <c r="E8" i="1"/>
  <c r="E7" i="1"/>
  <c r="E6" i="1"/>
  <c r="E5" i="1"/>
  <c r="E4" i="1"/>
  <c r="E3" i="1"/>
  <c r="T14" i="1"/>
  <c r="E14" i="1" s="1"/>
  <c r="P14" i="1"/>
  <c r="P15" i="1"/>
  <c r="P16" i="1" s="1"/>
  <c r="P17" i="1" s="1"/>
  <c r="P18" i="1" s="1"/>
  <c r="P19" i="1" s="1"/>
  <c r="P20" i="1" s="1"/>
  <c r="P21" i="1" s="1"/>
  <c r="P22" i="1" s="1"/>
  <c r="P23" i="1" s="1"/>
  <c r="O14" i="1"/>
  <c r="Q14" i="1" s="1"/>
  <c r="R14" i="1" s="1"/>
  <c r="D14" i="1" s="1"/>
  <c r="Q13" i="1"/>
  <c r="R13" i="1" s="1"/>
  <c r="D13" i="1" s="1"/>
  <c r="B13" i="1" s="1"/>
  <c r="F13" i="1" s="1"/>
  <c r="I13" i="1" s="1"/>
  <c r="Q12" i="1"/>
  <c r="R12" i="1"/>
  <c r="D12" i="1" s="1"/>
  <c r="B12" i="1" s="1"/>
  <c r="Q11" i="1"/>
  <c r="R11" i="1" s="1"/>
  <c r="D11" i="1" s="1"/>
  <c r="B11" i="1"/>
  <c r="F11" i="1"/>
  <c r="I11" i="1" s="1"/>
  <c r="Q10" i="1"/>
  <c r="R10" i="1" s="1"/>
  <c r="D10" i="1" s="1"/>
  <c r="Q9" i="1"/>
  <c r="R9" i="1"/>
  <c r="D9" i="1" s="1"/>
  <c r="B9" i="1" s="1"/>
  <c r="F9" i="1" s="1"/>
  <c r="I9" i="1" s="1"/>
  <c r="Q8" i="1"/>
  <c r="R8" i="1"/>
  <c r="D8" i="1"/>
  <c r="B8" i="1" s="1"/>
  <c r="Q7" i="1"/>
  <c r="R7" i="1"/>
  <c r="D7" i="1" s="1"/>
  <c r="Q6" i="1"/>
  <c r="R6" i="1"/>
  <c r="D6" i="1" s="1"/>
  <c r="B6" i="1" s="1"/>
  <c r="F6" i="1" s="1"/>
  <c r="I6" i="1" s="1"/>
  <c r="Q5" i="1"/>
  <c r="R5" i="1" s="1"/>
  <c r="D5" i="1" s="1"/>
  <c r="Q4" i="1"/>
  <c r="R4" i="1"/>
  <c r="D4" i="1" s="1"/>
  <c r="B4" i="1" s="1"/>
  <c r="F4" i="1" s="1"/>
  <c r="I4" i="1" s="1"/>
  <c r="Q3" i="1"/>
  <c r="R3" i="1"/>
  <c r="D3" i="1"/>
  <c r="B3" i="1" s="1"/>
  <c r="F3" i="1" s="1"/>
  <c r="O15" i="1"/>
  <c r="Q15" i="1" s="1"/>
  <c r="R15" i="1" s="1"/>
  <c r="D15" i="1" s="1"/>
  <c r="O16" i="1"/>
  <c r="Q16" i="1" s="1"/>
  <c r="R16" i="1" s="1"/>
  <c r="D16" i="1" s="1"/>
  <c r="F12" i="1" l="1"/>
  <c r="I12" i="1" s="1"/>
  <c r="C12" i="1" s="1"/>
  <c r="K20" i="4"/>
  <c r="J26" i="4"/>
  <c r="K26" i="4" s="1"/>
  <c r="C21" i="20"/>
  <c r="C22" i="20"/>
  <c r="D26" i="4"/>
  <c r="L11" i="16"/>
  <c r="F8" i="2"/>
  <c r="B5" i="1"/>
  <c r="C5" i="1" s="1"/>
  <c r="B14" i="1"/>
  <c r="D47" i="9"/>
  <c r="D50" i="9" s="1"/>
  <c r="C40" i="13"/>
  <c r="C38" i="12"/>
  <c r="H26" i="4"/>
  <c r="C33" i="26"/>
  <c r="M16" i="4"/>
  <c r="J11" i="16"/>
  <c r="F14" i="1"/>
  <c r="I14" i="1" s="1"/>
  <c r="C14" i="1"/>
  <c r="I19" i="4"/>
  <c r="P19" i="4"/>
  <c r="F5" i="1"/>
  <c r="I5" i="1" s="1"/>
  <c r="F43" i="18"/>
  <c r="F45" i="18" s="1"/>
  <c r="C42" i="18"/>
  <c r="F8" i="1"/>
  <c r="I8" i="1" s="1"/>
  <c r="C8" i="1" s="1"/>
  <c r="G30" i="14"/>
  <c r="G33" i="14" s="1"/>
  <c r="D27" i="2"/>
  <c r="C47" i="12"/>
  <c r="C48" i="12" s="1"/>
  <c r="D38" i="12"/>
  <c r="D40" i="12" s="1"/>
  <c r="B10" i="1"/>
  <c r="D31" i="14"/>
  <c r="G34" i="14"/>
  <c r="G35" i="14" s="1"/>
  <c r="C21" i="24"/>
  <c r="T15" i="1"/>
  <c r="C11" i="1"/>
  <c r="F48" i="9"/>
  <c r="D30" i="26"/>
  <c r="C9" i="1"/>
  <c r="J37" i="9"/>
  <c r="J42" i="9" s="1"/>
  <c r="I38" i="18"/>
  <c r="I39" i="18" s="1"/>
  <c r="C17" i="13"/>
  <c r="K18" i="14"/>
  <c r="J26" i="14"/>
  <c r="G34" i="26"/>
  <c r="G25" i="26"/>
  <c r="C6" i="1"/>
  <c r="K33" i="9"/>
  <c r="C13" i="1"/>
  <c r="C10" i="2"/>
  <c r="F9" i="2"/>
  <c r="O20" i="9"/>
  <c r="O22" i="9" s="1"/>
  <c r="C49" i="9"/>
  <c r="O17" i="1"/>
  <c r="B7" i="1"/>
  <c r="M26" i="4"/>
  <c r="C4" i="1"/>
  <c r="I42" i="9"/>
  <c r="I43" i="9" s="1"/>
  <c r="M44" i="9" s="1"/>
  <c r="C31" i="4"/>
  <c r="D30" i="4"/>
  <c r="C29" i="14"/>
  <c r="C33" i="14" s="1"/>
  <c r="F10" i="1" l="1"/>
  <c r="I10" i="1" s="1"/>
  <c r="C10" i="1"/>
  <c r="F7" i="1"/>
  <c r="I7" i="1" s="1"/>
  <c r="C7" i="1" s="1"/>
  <c r="Q17" i="1"/>
  <c r="R17" i="1" s="1"/>
  <c r="D17" i="1" s="1"/>
  <c r="O18" i="1"/>
  <c r="C11" i="2"/>
  <c r="F10" i="2"/>
  <c r="E15" i="1"/>
  <c r="T16" i="1"/>
  <c r="D43" i="18"/>
  <c r="D44" i="18" s="1"/>
  <c r="C45" i="18"/>
  <c r="C12" i="2" l="1"/>
  <c r="F11" i="2"/>
  <c r="O19" i="1"/>
  <c r="Q18" i="1"/>
  <c r="R18" i="1" s="1"/>
  <c r="D18" i="1" s="1"/>
  <c r="T17" i="1"/>
  <c r="E16" i="1"/>
  <c r="B16" i="1" s="1"/>
  <c r="B15" i="1"/>
  <c r="O20" i="1" l="1"/>
  <c r="Q19" i="1"/>
  <c r="R19" i="1" s="1"/>
  <c r="D19" i="1" s="1"/>
  <c r="F15" i="1"/>
  <c r="I15" i="1" s="1"/>
  <c r="C15" i="1"/>
  <c r="F16" i="1"/>
  <c r="I16" i="1" s="1"/>
  <c r="C16" i="1" s="1"/>
  <c r="T18" i="1"/>
  <c r="E17" i="1"/>
  <c r="B17" i="1" s="1"/>
  <c r="C13" i="2"/>
  <c r="F12" i="2"/>
  <c r="C14" i="2" l="1"/>
  <c r="F13" i="2"/>
  <c r="F17" i="1"/>
  <c r="I17" i="1" s="1"/>
  <c r="C17" i="1" s="1"/>
  <c r="O21" i="1"/>
  <c r="Q20" i="1"/>
  <c r="R20" i="1" s="1"/>
  <c r="D20" i="1" s="1"/>
  <c r="E18" i="1"/>
  <c r="T19" i="1"/>
  <c r="O22" i="1" l="1"/>
  <c r="Q21" i="1"/>
  <c r="R21" i="1" s="1"/>
  <c r="D21" i="1" s="1"/>
  <c r="E19" i="1"/>
  <c r="B19" i="1" s="1"/>
  <c r="T20" i="1"/>
  <c r="B18" i="1"/>
  <c r="C15" i="2"/>
  <c r="F14" i="2"/>
  <c r="C16" i="2" l="1"/>
  <c r="F15" i="2"/>
  <c r="O23" i="1"/>
  <c r="Q23" i="1" s="1"/>
  <c r="R23" i="1" s="1"/>
  <c r="D23" i="1" s="1"/>
  <c r="Q22" i="1"/>
  <c r="R22" i="1" s="1"/>
  <c r="D22" i="1" s="1"/>
  <c r="D24" i="1" s="1"/>
  <c r="F18" i="1"/>
  <c r="I18" i="1" s="1"/>
  <c r="C18" i="1" s="1"/>
  <c r="E20" i="1"/>
  <c r="B20" i="1" s="1"/>
  <c r="T21" i="1"/>
  <c r="F19" i="1"/>
  <c r="I19" i="1" s="1"/>
  <c r="C19" i="1" s="1"/>
  <c r="T22" i="1" l="1"/>
  <c r="E21" i="1"/>
  <c r="B21" i="1" s="1"/>
  <c r="F20" i="1"/>
  <c r="I20" i="1" s="1"/>
  <c r="C20" i="1"/>
  <c r="C17" i="2"/>
  <c r="F16" i="2"/>
  <c r="C18" i="2" l="1"/>
  <c r="F17" i="2"/>
  <c r="F21" i="1"/>
  <c r="I21" i="1" s="1"/>
  <c r="C21" i="1" s="1"/>
  <c r="E22" i="1"/>
  <c r="B22" i="1" s="1"/>
  <c r="F22" i="1" s="1"/>
  <c r="I22" i="1" s="1"/>
  <c r="T23" i="1"/>
  <c r="E23" i="1" s="1"/>
  <c r="F18" i="2" l="1"/>
  <c r="C19" i="2"/>
  <c r="E24" i="1"/>
  <c r="B23" i="1"/>
  <c r="F19" i="2" l="1"/>
  <c r="C20" i="2"/>
  <c r="F23" i="1"/>
  <c r="I23" i="1" s="1"/>
  <c r="B24" i="1"/>
  <c r="F24" i="1" s="1"/>
  <c r="F20" i="2" l="1"/>
  <c r="C21" i="2"/>
  <c r="C22" i="2" l="1"/>
  <c r="F21" i="2"/>
  <c r="C23" i="2" l="1"/>
  <c r="F22" i="2"/>
  <c r="F23" i="2" l="1"/>
  <c r="C24" i="2"/>
  <c r="C25" i="2" l="1"/>
  <c r="F24" i="2"/>
  <c r="C26" i="2" l="1"/>
  <c r="F25" i="2"/>
  <c r="F26" i="2" l="1"/>
  <c r="F27" i="2" s="1"/>
  <c r="C27" i="2"/>
</calcChain>
</file>

<file path=xl/sharedStrings.xml><?xml version="1.0" encoding="utf-8"?>
<sst xmlns="http://schemas.openxmlformats.org/spreadsheetml/2006/main" count="1350" uniqueCount="819">
  <si>
    <t>Vigencia</t>
  </si>
  <si>
    <t>Recursos Propios</t>
  </si>
  <si>
    <t>Regalías Directas</t>
  </si>
  <si>
    <t>TOTAL</t>
  </si>
  <si>
    <t>AÑO</t>
  </si>
  <si>
    <t xml:space="preserve">1-124 Regalías </t>
  </si>
  <si>
    <t>Total Regalias</t>
  </si>
  <si>
    <t>90% Regalias</t>
  </si>
  <si>
    <t>1-125001 0tras regalias</t>
  </si>
  <si>
    <t>IPC</t>
  </si>
  <si>
    <t>SGP</t>
  </si>
  <si>
    <t>AGUAS</t>
  </si>
  <si>
    <t>Sistema General 
de  Participaciones</t>
  </si>
  <si>
    <r>
      <t xml:space="preserve">AGUAS </t>
    </r>
    <r>
      <rPr>
        <b/>
        <sz val="6"/>
        <color theme="1"/>
        <rFont val="Calibri"/>
        <family val="2"/>
        <scheme val="minor"/>
      </rPr>
      <t>(3)</t>
    </r>
  </si>
  <si>
    <t>SGP 
AGUAS</t>
  </si>
  <si>
    <t>REGALIAS
DIRECTAS</t>
  </si>
  <si>
    <t>Naturales</t>
  </si>
  <si>
    <t>Petroleo</t>
  </si>
  <si>
    <t>3. Ordenanza No. 004 de 2008</t>
  </si>
  <si>
    <t>Intereses</t>
  </si>
  <si>
    <t>Total</t>
  </si>
  <si>
    <t>Ingreso</t>
  </si>
  <si>
    <t>CXC</t>
  </si>
  <si>
    <t>Aguas</t>
  </si>
  <si>
    <t>Giro Real</t>
  </si>
  <si>
    <t>REGALIAS</t>
  </si>
  <si>
    <t>12va Enero</t>
  </si>
  <si>
    <t>12va Feb - Nov</t>
  </si>
  <si>
    <t>ORDINARIO</t>
  </si>
  <si>
    <t>Falta Ordinario</t>
  </si>
  <si>
    <t>Excedente</t>
  </si>
  <si>
    <t>ORDINARIOS</t>
  </si>
  <si>
    <t>AJUSTE ANEXO CONTRATO DE FIDUCIA</t>
  </si>
  <si>
    <t>Febrero de 2011</t>
  </si>
  <si>
    <t>BALANCE FINANCIERO   2010    PDA CUNDINAMARCA</t>
  </si>
  <si>
    <t>TOTAL ANEXO 3</t>
  </si>
  <si>
    <t>TOTAL REVISADO 2011</t>
  </si>
  <si>
    <t>DIFERENCIA</t>
  </si>
  <si>
    <t>ANEXO 3 CONTRATO FIDUCIA</t>
  </si>
  <si>
    <t>Abril 11 de 2011</t>
  </si>
  <si>
    <t>Propios  incrementado</t>
  </si>
  <si>
    <t>cubrir con recursos propios</t>
  </si>
  <si>
    <t>Cuentas  X Cobrar</t>
  </si>
  <si>
    <t>12va Enero/09</t>
  </si>
  <si>
    <t>12va Feb - Nov/10</t>
  </si>
  <si>
    <t xml:space="preserve">TOTAL </t>
  </si>
  <si>
    <t>rendimientos</t>
  </si>
  <si>
    <t>Falta regalias</t>
  </si>
  <si>
    <t>Intereses regalias</t>
  </si>
  <si>
    <t>Ingreso al Dpto</t>
  </si>
  <si>
    <t>Falta recursos propios</t>
  </si>
  <si>
    <t>PROYECTO</t>
  </si>
  <si>
    <t>FUENTE</t>
  </si>
  <si>
    <t>TOTALES</t>
  </si>
  <si>
    <t>CDP</t>
  </si>
  <si>
    <t>ACTAS</t>
  </si>
  <si>
    <t>7000027475              (16-03-11)</t>
  </si>
  <si>
    <t>7000027513             (17-03-11)</t>
  </si>
  <si>
    <t>7000027514             (17-03-11)</t>
  </si>
  <si>
    <t>7000027515                      (17-03-11)</t>
  </si>
  <si>
    <r>
      <t xml:space="preserve">1-0100 </t>
    </r>
    <r>
      <rPr>
        <b/>
        <sz val="10"/>
        <rFont val="Arial"/>
        <family val="2"/>
      </rPr>
      <t>RECURSOS PROPIOS</t>
    </r>
  </si>
  <si>
    <t>VALOR PRESUPUESTO</t>
  </si>
  <si>
    <t>Feb-03/11</t>
  </si>
  <si>
    <t>Feb-14/11</t>
  </si>
  <si>
    <t>Abril-14/11</t>
  </si>
  <si>
    <t>Dic-28/10</t>
  </si>
  <si>
    <t>ANEXO 3</t>
  </si>
  <si>
    <t>PRESUPUESTO</t>
  </si>
  <si>
    <t>FALTA 2010</t>
  </si>
  <si>
    <r>
      <t>Programa</t>
    </r>
    <r>
      <rPr>
        <sz val="12"/>
        <color theme="1"/>
        <rFont val="Arial"/>
        <family val="2"/>
      </rPr>
      <t>:</t>
    </r>
  </si>
  <si>
    <t>Subprograma:</t>
  </si>
  <si>
    <t>6.2 El Plan: es agua para todos (PDA)</t>
  </si>
  <si>
    <t>PDA:</t>
  </si>
  <si>
    <t>Implementación</t>
  </si>
  <si>
    <t>6.  Agua para la vida</t>
  </si>
  <si>
    <t>Fecha de Giro</t>
  </si>
  <si>
    <t xml:space="preserve">Rrecursos Girados </t>
  </si>
  <si>
    <t>junio-07/10</t>
  </si>
  <si>
    <r>
      <t xml:space="preserve"> (Acta No. </t>
    </r>
    <r>
      <rPr>
        <b/>
        <sz val="9"/>
        <rFont val="Arial"/>
        <family val="2"/>
      </rPr>
      <t xml:space="preserve">005-- Dic - 07 /10)  FIA           </t>
    </r>
    <r>
      <rPr>
        <sz val="9"/>
        <rFont val="Arial"/>
        <family val="2"/>
      </rPr>
      <t xml:space="preserve">     $  5.226.221.889</t>
    </r>
  </si>
  <si>
    <t>ACTA No. 004 del  03 dic/10</t>
  </si>
  <si>
    <t>ACTA No. 002 DE MAYO  07 DE 2010 - Emergencias</t>
  </si>
  <si>
    <r>
      <t xml:space="preserve">BALANCE FINANCIERO </t>
    </r>
    <r>
      <rPr>
        <b/>
        <sz val="11"/>
        <color rgb="FFFF0000"/>
        <rFont val="Arial"/>
        <family val="2"/>
      </rPr>
      <t xml:space="preserve"> </t>
    </r>
    <r>
      <rPr>
        <b/>
        <sz val="12"/>
        <color rgb="FFFF0000"/>
        <rFont val="Arial"/>
        <family val="2"/>
      </rPr>
      <t xml:space="preserve"> 2010 </t>
    </r>
    <r>
      <rPr>
        <b/>
        <sz val="12"/>
        <color theme="1"/>
        <rFont val="Arial"/>
        <family val="2"/>
      </rPr>
      <t xml:space="preserve"> </t>
    </r>
    <r>
      <rPr>
        <b/>
        <sz val="11"/>
        <color theme="1"/>
        <rFont val="Arial"/>
        <family val="2"/>
      </rPr>
      <t xml:space="preserve">  PDA CUNDINAMARCA</t>
    </r>
  </si>
  <si>
    <t>8000032105                (22-06-2011)</t>
  </si>
  <si>
    <t>8000032104                (22-06-2011)</t>
  </si>
  <si>
    <t xml:space="preserve">RPC            </t>
  </si>
  <si>
    <r>
      <t xml:space="preserve">3-2400 </t>
    </r>
    <r>
      <rPr>
        <b/>
        <sz val="10"/>
        <rFont val="Arial"/>
        <family val="2"/>
      </rPr>
      <t>OTRAS     REGALIAS (petroleo)</t>
    </r>
  </si>
  <si>
    <t>RPC</t>
  </si>
  <si>
    <t>8000027454               Dic. 12-2010</t>
  </si>
  <si>
    <t>8000027456               Dic- 12- 2010</t>
  </si>
  <si>
    <r>
      <t xml:space="preserve">Primera doceava 2010 (enero) Acta  </t>
    </r>
    <r>
      <rPr>
        <b/>
        <sz val="9"/>
        <rFont val="Arial"/>
        <family val="2"/>
      </rPr>
      <t>004</t>
    </r>
    <r>
      <rPr>
        <sz val="9"/>
        <rFont val="Arial"/>
        <family val="2"/>
      </rPr>
      <t xml:space="preserve"> del 03 de  dic/10</t>
    </r>
  </si>
  <si>
    <t>8000027453             Dic. 12-2010</t>
  </si>
  <si>
    <t>8000027483          Dic. 12-2010</t>
  </si>
  <si>
    <t>8000027158               Dic- 09- 2010</t>
  </si>
  <si>
    <t>8000021896                       MAYO-21-2010</t>
  </si>
  <si>
    <t>FECHA DE GIRO</t>
  </si>
  <si>
    <t>Agost-01-2011</t>
  </si>
  <si>
    <t>8000032106                (22-06-2011)</t>
  </si>
  <si>
    <t>8000033477                (04-08-2011)</t>
  </si>
  <si>
    <t>Girado por MAVDT, mensualmente</t>
  </si>
  <si>
    <t>VALOR CDP</t>
  </si>
  <si>
    <t>Valor Girado</t>
  </si>
  <si>
    <r>
      <t xml:space="preserve"> ACTA No. </t>
    </r>
    <r>
      <rPr>
        <b/>
        <sz val="9"/>
        <rFont val="Arial"/>
        <family val="2"/>
      </rPr>
      <t xml:space="preserve">004 </t>
    </r>
    <r>
      <rPr>
        <sz val="9"/>
        <rFont val="Arial"/>
        <family val="2"/>
      </rPr>
      <t>del  03 dic/10</t>
    </r>
  </si>
  <si>
    <t xml:space="preserve">4-3300      SGP        </t>
  </si>
  <si>
    <t>1-0100 RECURSOS PROPIOS</t>
  </si>
  <si>
    <t>3- 2300  REGALIAS(explotacion de recursos naturales no renovables)</t>
  </si>
  <si>
    <t>3-2500      FONDO VALORIZACION (interes regalías)</t>
  </si>
  <si>
    <t>3-2400 OTRAS     REGALIAS (petroleo)</t>
  </si>
  <si>
    <t>Agost-11-2011</t>
  </si>
  <si>
    <t>8000033845                  (24-08-2011)</t>
  </si>
  <si>
    <t>8000033915                                       (24-08-2011)</t>
  </si>
  <si>
    <t>8000033916                                    (24-08-2011)</t>
  </si>
  <si>
    <t>Agost-30-2011</t>
  </si>
  <si>
    <t>7000017367        Nov-11-2009</t>
  </si>
  <si>
    <t>7000017370                 Nov -12 - 2009</t>
  </si>
  <si>
    <t xml:space="preserve"> CDP</t>
  </si>
  <si>
    <t>8000018296               Dic-10- 2009</t>
  </si>
  <si>
    <t>8000018297               Dic-12-2009</t>
  </si>
  <si>
    <t>8000018298         Dic-12-2009</t>
  </si>
  <si>
    <t>8000027158              Dic- 09- 2010</t>
  </si>
  <si>
    <t>7000024565            Nov -24 - 2010</t>
  </si>
  <si>
    <t>6-4400 Credito Interno</t>
  </si>
  <si>
    <t>Dic -12- 2009</t>
  </si>
  <si>
    <t>$ 1.150.880,190                     Feb-04-2010</t>
  </si>
  <si>
    <t>$ 10.023.224,286                        Dic-16-2009</t>
  </si>
  <si>
    <t>Nov-18-2010</t>
  </si>
  <si>
    <t>Junio-03-2010</t>
  </si>
  <si>
    <t>Formulación e Implementación</t>
  </si>
  <si>
    <t>CONSTRUCCION ACUEDUCTOS Y ALCANTARILLADOS EN LOS MUNICIPIOS DE CUNDINAMARCA                                                                                                               SPC 283050/11     PDA CUNDINAMARCA</t>
  </si>
  <si>
    <t>SGP (última doceava 2011)</t>
  </si>
  <si>
    <r>
      <t xml:space="preserve">3- 2300  </t>
    </r>
    <r>
      <rPr>
        <b/>
        <sz val="9"/>
        <rFont val="Arial"/>
        <family val="2"/>
      </rPr>
      <t>REGALIAS(explotacion de recursos naturales no renovables)</t>
    </r>
  </si>
  <si>
    <t>anexo3</t>
  </si>
  <si>
    <t xml:space="preserve">8000018299              Dic-12-2009                       </t>
  </si>
  <si>
    <t>7000017368                 Nov -12 - 2009</t>
  </si>
  <si>
    <t>7000017369                 Nov -12 - 2009</t>
  </si>
  <si>
    <t>CONTRATO INTERADMINISTRATIVO No. 09 DE DIC 04 DE 2008 (DPTO - EPC)</t>
  </si>
  <si>
    <t xml:space="preserve">4-333 SGP </t>
  </si>
  <si>
    <t>DIC -22 -2008</t>
  </si>
  <si>
    <t>CONTRATO INTERADMINISTRATIVO No. 07 DE NOV 17 DE 2008 (DPTO - EPC)</t>
  </si>
  <si>
    <r>
      <t xml:space="preserve"> Acta  </t>
    </r>
    <r>
      <rPr>
        <b/>
        <sz val="9"/>
        <rFont val="Arial"/>
        <family val="2"/>
      </rPr>
      <t>003</t>
    </r>
    <r>
      <rPr>
        <sz val="9"/>
        <rFont val="Arial"/>
        <family val="2"/>
      </rPr>
      <t xml:space="preserve">                      03 de  dic/10              </t>
    </r>
    <r>
      <rPr>
        <sz val="6"/>
        <rFont val="Arial"/>
        <family val="2"/>
      </rPr>
      <t xml:space="preserve"> Ultima doceva de 2009</t>
    </r>
  </si>
  <si>
    <r>
      <t>3- 2300  REGALIAS</t>
    </r>
    <r>
      <rPr>
        <b/>
        <sz val="8"/>
        <rFont val="Arial"/>
        <family val="2"/>
      </rPr>
      <t>(explotacion de recursos naturales no renovables)</t>
    </r>
  </si>
  <si>
    <r>
      <t>3-2400 OTRAS     REGALIAS</t>
    </r>
    <r>
      <rPr>
        <b/>
        <sz val="8"/>
        <rFont val="Arial"/>
        <family val="2"/>
      </rPr>
      <t xml:space="preserve"> (petróleo)</t>
    </r>
  </si>
  <si>
    <t>VALOR    CDP</t>
  </si>
  <si>
    <r>
      <t xml:space="preserve">4-3300     </t>
    </r>
    <r>
      <rPr>
        <b/>
        <sz val="10"/>
        <rFont val="Arial"/>
        <family val="2"/>
      </rPr>
      <t xml:space="preserve"> SGP        </t>
    </r>
  </si>
  <si>
    <t>Valor presupuesto</t>
  </si>
  <si>
    <t>Acta  01 dic- 2009</t>
  </si>
  <si>
    <t>Anexo 3</t>
  </si>
  <si>
    <t>Agost-29-2011</t>
  </si>
  <si>
    <t>Sept-24-2011</t>
  </si>
  <si>
    <t>%</t>
  </si>
  <si>
    <t>VALOR</t>
  </si>
  <si>
    <t xml:space="preserve">Dic-28/10                   </t>
  </si>
  <si>
    <t>giros reales/presupesto</t>
  </si>
  <si>
    <t xml:space="preserve"> </t>
  </si>
  <si>
    <t>8000035220               (06-10-2011)</t>
  </si>
  <si>
    <t>Porcentaje  de ejecución  %</t>
  </si>
  <si>
    <t>$  824.780.196     (ulti.doceava 2010)</t>
  </si>
  <si>
    <t>Oct-28-2011</t>
  </si>
  <si>
    <r>
      <t>Se transfirieron al Patrimonio Autónomo FIA,  ($ 48.853.221,279), mediante</t>
    </r>
    <r>
      <rPr>
        <b/>
        <sz val="10"/>
        <color theme="1"/>
        <rFont val="Times New Roman"/>
        <family val="1"/>
      </rPr>
      <t xml:space="preserve"> </t>
    </r>
    <r>
      <rPr>
        <sz val="10"/>
        <color theme="1"/>
        <rFont val="Arial"/>
        <family val="2"/>
      </rPr>
      <t>actas de traslado, dentro del</t>
    </r>
    <r>
      <rPr>
        <b/>
        <sz val="10"/>
        <color theme="1"/>
        <rFont val="Times New Roman"/>
        <family val="1"/>
      </rPr>
      <t xml:space="preserve"> </t>
    </r>
    <r>
      <rPr>
        <sz val="10"/>
        <color theme="1"/>
        <rFont val="Arial"/>
        <family val="2"/>
      </rPr>
      <t>Contrato de Fiducia Mercanti</t>
    </r>
    <r>
      <rPr>
        <b/>
        <sz val="10"/>
        <color theme="1"/>
        <rFont val="Arial"/>
        <family val="2"/>
      </rPr>
      <t>l</t>
    </r>
    <r>
      <rPr>
        <sz val="10"/>
        <color theme="1"/>
        <rFont val="Arial"/>
        <family val="2"/>
      </rPr>
      <t xml:space="preserve"> irrevocable de recaudo, administración, garantía y pagos para el manejo de los recursos de los planes departamentales de agua, para ser ejecutados por Empresas Públicas de Cundinamarca, como Gestor del PDA de Cundinamarca.</t>
    </r>
  </si>
  <si>
    <t>800036561            (25-11-2011)</t>
  </si>
  <si>
    <t>800036566                   (25-11-2011)</t>
  </si>
  <si>
    <t>8000034253             (09-09-2011)</t>
  </si>
  <si>
    <t>8000035221                (06-10-2011)</t>
  </si>
  <si>
    <r>
      <t xml:space="preserve">$ 9.599.891,195            </t>
    </r>
    <r>
      <rPr>
        <sz val="9"/>
        <rFont val="Arial"/>
        <family val="2"/>
      </rPr>
      <t>(11 doceva ener-nov)</t>
    </r>
  </si>
  <si>
    <t>Nov-25-2011</t>
  </si>
  <si>
    <t>FONDO NACIONAL DE CALAMIDADES - SUBCUENTA COLOMBIA HUMANITARIA</t>
  </si>
  <si>
    <t>CONVENIO INTERADMINISTRATIVO No. 010 DE USO DE RECURSOS  MAVDT - DPTO CUND.  (MARZO 25 /11)</t>
  </si>
  <si>
    <t>CONVENIO INTERADMINISTRATIVO No. 05   DPTO - EPC  (ABRIL 27 - 2011)</t>
  </si>
  <si>
    <t xml:space="preserve">PROYECTO </t>
  </si>
  <si>
    <t>FUENTES DE FINANCIACION</t>
  </si>
  <si>
    <t>Acta  SA/EPC</t>
  </si>
  <si>
    <t>VALOR CDP/RPC</t>
  </si>
  <si>
    <t>No. FACTURA</t>
  </si>
  <si>
    <t>PLAZO</t>
  </si>
  <si>
    <t>CONTRATISTA</t>
  </si>
  <si>
    <t>OBJETO</t>
  </si>
  <si>
    <t>FNC</t>
  </si>
  <si>
    <t xml:space="preserve">Viabilidad MAVDT Abril-15-2011                                                                               </t>
  </si>
  <si>
    <t xml:space="preserve">5 meses, vigencia 4 meses </t>
  </si>
  <si>
    <t>Construcción  II etapa colector Serrezuela emisario final Serrezuela sobre la vía a La Mesa entre la estación  de bombeo   El Matadero hasta la urbanización  Puentes del municipio de Mosquera. $ 3.273.935.227</t>
  </si>
  <si>
    <t xml:space="preserve">Decreto 0095   Mayo-05-2011                  </t>
  </si>
  <si>
    <t>Fecha de Inicio: 18 de julio-2011</t>
  </si>
  <si>
    <t xml:space="preserve">Concepto Planeación 0186 Mayo-09-2011             </t>
  </si>
  <si>
    <t>Fecha de Term:  18-dic-2011</t>
  </si>
  <si>
    <t xml:space="preserve">Obra cívil </t>
  </si>
  <si>
    <t xml:space="preserve">CDP   70000328943  Mayo-17-2011                                                              </t>
  </si>
  <si>
    <t>Suministro de tuberia</t>
  </si>
  <si>
    <t xml:space="preserve">Acta SA/EPC  Junio-03-2011                  </t>
  </si>
  <si>
    <t>Seguimiento MAVDT  2%</t>
  </si>
  <si>
    <t>RPC  8000035314  Oct-18-2011</t>
  </si>
  <si>
    <t>Fecha de Inicio: 29 de julio-2011  - Seis meses</t>
  </si>
  <si>
    <t>CARLOS AUGUSTO CRUZ AYALA</t>
  </si>
  <si>
    <t>Interventoria integral  a la  construcción II etapa colectores Serrezuela  ……</t>
  </si>
  <si>
    <t>Interventoría 5.14%</t>
  </si>
  <si>
    <t xml:space="preserve">Viabilidad MAVDT Abril-15-2011                                                     </t>
  </si>
  <si>
    <t>12 meses - 14 jun-2011</t>
  </si>
  <si>
    <t>CONVENIO ESP-9-07-30100-0335-2011  EMPRESA DE ACUEDUCTO Y ALCANTARILLADO DE BOGOTA</t>
  </si>
  <si>
    <t>Aunar esfuerzos entre las partes intervinientes para la contratación y ejecución de las obras e interventorias de interceptores y colectores en la autopista sur en el municipio de Soacha con cargo a los recursos y fuentes de financiación que se definen en el presente convenio.</t>
  </si>
  <si>
    <t>PDA</t>
  </si>
  <si>
    <t xml:space="preserve">Decreto 0095   Mayo-05-2011                                   </t>
  </si>
  <si>
    <t>Inicio- 18 de julio -2011</t>
  </si>
  <si>
    <t>EAAB</t>
  </si>
  <si>
    <t>Term.  29 feb-2012</t>
  </si>
  <si>
    <t xml:space="preserve">CDP   70000328944  Mayo-17-2011                                                           </t>
  </si>
  <si>
    <t>Interventoria  7%</t>
  </si>
  <si>
    <t xml:space="preserve">Viabilidad MAVDT  Julio-12-2011                                </t>
  </si>
  <si>
    <t xml:space="preserve">CINCO MESES </t>
  </si>
  <si>
    <t>CONSORCIO CAVELIER CAJICA  - ERWIN ALEXIS BUENO GOMEZ</t>
  </si>
  <si>
    <t>Construcción alcantarillado pluvial sector  La Bajada entre avenida Cavalier y Escuela Pompilio Martínez-  municipio de Cajica.                 $ 1.224.717.969</t>
  </si>
  <si>
    <t xml:space="preserve"> Decreto 0171     Julio-27-2011                  </t>
  </si>
  <si>
    <t>Interventoria     7%</t>
  </si>
  <si>
    <t xml:space="preserve">Concepto Planeación 0541  Agos-01-2011                 </t>
  </si>
  <si>
    <t xml:space="preserve">CDP   7000030941   Agos-09-2011                                                                    </t>
  </si>
  <si>
    <t xml:space="preserve"> Acta SA/EPC   Agos-12-2011                  </t>
  </si>
  <si>
    <t>RPC  8000035296 Oct-14-2011</t>
  </si>
  <si>
    <t xml:space="preserve">Viabilidad MAVDT Agos-09-2011                                                                      </t>
  </si>
  <si>
    <t>CUATRO  MESES</t>
  </si>
  <si>
    <t>LUIS FERNANDO MESA BALLESTEROS</t>
  </si>
  <si>
    <t>Construcción  del muro de contención  conformado por bolsacreto en el río Frío, sector Puente Tiquiza - municipio de Chía.             $ 698.586,824</t>
  </si>
  <si>
    <t xml:space="preserve">Decreto 0178    Agost-23-2011                </t>
  </si>
  <si>
    <t>Oct-05-2011</t>
  </si>
  <si>
    <t xml:space="preserve">Concepto Planeación 0597 Agos-26-2011                          </t>
  </si>
  <si>
    <t xml:space="preserve">CDP   7000031531   Sept-02-2011                                                               </t>
  </si>
  <si>
    <t xml:space="preserve"> Acta SA/EPC   Sept-05-2011                  </t>
  </si>
  <si>
    <t>RPC  8000035295   Oct-14-2011</t>
  </si>
  <si>
    <t xml:space="preserve">Viabilidad MAVDT Sept-07-2011                                                         </t>
  </si>
  <si>
    <t xml:space="preserve">Decreto 0198     Sept-08-2011                   </t>
  </si>
  <si>
    <t xml:space="preserve">Concepto Planeación 0623 Sept-13-2011                        </t>
  </si>
  <si>
    <t xml:space="preserve">CDP   7000032892   Sept-22-2011                                                                     </t>
  </si>
  <si>
    <t xml:space="preserve"> Acta SA/EPC   Sept-23-2011                  </t>
  </si>
  <si>
    <t>Interventoria 7%</t>
  </si>
  <si>
    <t>RPC  8000035297   Oct-14-2011</t>
  </si>
  <si>
    <t xml:space="preserve">Viabilidad MAVDT Sept-07-2011                                    </t>
  </si>
  <si>
    <t xml:space="preserve"> Decreto 0198     Sept-08-2011                             </t>
  </si>
  <si>
    <t xml:space="preserve">Concepto Planeación Sept-13-2011               </t>
  </si>
  <si>
    <t xml:space="preserve"> CDP   7000032893    Sept-22-2011                                                         </t>
  </si>
  <si>
    <t xml:space="preserve">Acta SA/EPC   Sept-23-2011                  </t>
  </si>
  <si>
    <t>RPC  8000035297    Oct-14-2011</t>
  </si>
  <si>
    <t xml:space="preserve">Viabilidad MAVDT Sept-07-2011                 </t>
  </si>
  <si>
    <t xml:space="preserve"> Decreto 0198     Sept-08-2011                                   </t>
  </si>
  <si>
    <t xml:space="preserve">Concepto Planeación        Sept-13-2011                           </t>
  </si>
  <si>
    <t xml:space="preserve"> CDP   7000032894    Sept-22-2011                                                            </t>
  </si>
  <si>
    <t>RPC  8000035297     Oct-14-2011</t>
  </si>
  <si>
    <t>En trámite - Ventanilla Única MAVDT</t>
  </si>
  <si>
    <t>Interventoria</t>
  </si>
  <si>
    <t xml:space="preserve">Inteventoría </t>
  </si>
  <si>
    <r>
      <t xml:space="preserve">Construcción de interceptores  y colectores autopista sur - municipio de </t>
    </r>
    <r>
      <rPr>
        <b/>
        <sz val="9"/>
        <color theme="1"/>
        <rFont val="Arial"/>
        <family val="2"/>
      </rPr>
      <t>Soacha</t>
    </r>
    <r>
      <rPr>
        <sz val="9"/>
        <color theme="1"/>
        <rFont val="Arial"/>
        <family val="2"/>
      </rPr>
      <t xml:space="preserve"> - Cundinamarca</t>
    </r>
  </si>
  <si>
    <r>
      <t xml:space="preserve">Construcción  de muro de contención  conformado por bolsacreto en el Río Frío - Sector  Puente Tíquiza - Municipio de </t>
    </r>
    <r>
      <rPr>
        <b/>
        <sz val="9"/>
        <color theme="1"/>
        <rFont val="Arial"/>
        <family val="2"/>
      </rPr>
      <t>Chía</t>
    </r>
  </si>
  <si>
    <r>
      <t>Construcción del colector  alcantarillado carrera 2 sectores Loreto a PTAR I en el municipio de</t>
    </r>
    <r>
      <rPr>
        <b/>
        <sz val="9"/>
        <color theme="1"/>
        <rFont val="Arial"/>
        <family val="2"/>
      </rPr>
      <t xml:space="preserve"> Madrid -</t>
    </r>
    <r>
      <rPr>
        <sz val="9"/>
        <color theme="1"/>
        <rFont val="Arial"/>
        <family val="2"/>
      </rPr>
      <t xml:space="preserve"> Cundinamarca</t>
    </r>
  </si>
  <si>
    <r>
      <t xml:space="preserve">Construcción alcantarillado  sanitario vereda  Verganzo Fase I del municipio de </t>
    </r>
    <r>
      <rPr>
        <b/>
        <sz val="9"/>
        <color theme="1"/>
        <rFont val="Arial"/>
        <family val="2"/>
      </rPr>
      <t xml:space="preserve">Tocancipa </t>
    </r>
    <r>
      <rPr>
        <sz val="9"/>
        <color theme="1"/>
        <rFont val="Arial"/>
        <family val="2"/>
      </rPr>
      <t>- Cundinamarca</t>
    </r>
  </si>
  <si>
    <r>
      <t xml:space="preserve">Optimización  del sistema  e implemenatción  de redes de alcantarillado del casco urbano  Fase I y  Fase II  del municipio de </t>
    </r>
    <r>
      <rPr>
        <b/>
        <sz val="9"/>
        <color theme="1"/>
        <rFont val="Arial"/>
        <family val="2"/>
      </rPr>
      <t xml:space="preserve">Villapinzon </t>
    </r>
    <r>
      <rPr>
        <sz val="9"/>
        <color theme="1"/>
        <rFont val="Arial"/>
        <family val="2"/>
      </rPr>
      <t>- Cundinamarca</t>
    </r>
  </si>
  <si>
    <t xml:space="preserve">Concepto Planeación 0186 May-09-2011             </t>
  </si>
  <si>
    <r>
      <t xml:space="preserve">Construcción  II etapa colector Serrezuela emisario final Serrezuela sobre la vía a La Mesa entre la estación  de bombeo El Matadero hasta la urbanización  Puentes del municipio de </t>
    </r>
    <r>
      <rPr>
        <b/>
        <sz val="8"/>
        <color theme="1"/>
        <rFont val="Arial"/>
        <family val="2"/>
      </rPr>
      <t>Mosquera</t>
    </r>
  </si>
  <si>
    <t>80000274843        Dic-20-2010</t>
  </si>
  <si>
    <t>8000027484         Dic-20-2010</t>
  </si>
  <si>
    <t>Ultima doceava 2010</t>
  </si>
  <si>
    <t>VALOR EJECUTADO       (30  de sept -2011)</t>
  </si>
  <si>
    <t>TOTAL/FUENTE</t>
  </si>
  <si>
    <t>EJECUTADO %</t>
  </si>
  <si>
    <t>EJECUTADO   A 30 DE SEPT-2011</t>
  </si>
  <si>
    <t>Dic- 23-2011</t>
  </si>
  <si>
    <t xml:space="preserve"> Decreto</t>
  </si>
  <si>
    <t xml:space="preserve">Concepto Planeación                    </t>
  </si>
  <si>
    <t xml:space="preserve"> CDP                                                   </t>
  </si>
  <si>
    <t xml:space="preserve">Acta SA/EPC                     </t>
  </si>
  <si>
    <t xml:space="preserve">RPC  </t>
  </si>
  <si>
    <t xml:space="preserve">Viabilidad MVCT          Dic-05/11  </t>
  </si>
  <si>
    <r>
      <t xml:space="preserve">Construcción de la  Estación de bombeo -Novilleros y obras complementarias,  municipio de </t>
    </r>
    <r>
      <rPr>
        <b/>
        <sz val="8"/>
        <color theme="1"/>
        <rFont val="Arial"/>
        <family val="2"/>
      </rPr>
      <t xml:space="preserve">Mosquera </t>
    </r>
    <r>
      <rPr>
        <sz val="8"/>
        <color theme="1"/>
        <rFont val="Arial"/>
        <family val="2"/>
      </rPr>
      <t>- Cundinamarca</t>
    </r>
  </si>
  <si>
    <r>
      <rPr>
        <b/>
        <sz val="11"/>
        <color theme="1"/>
        <rFont val="Arial"/>
        <family val="2"/>
      </rPr>
      <t>EJECUTOR:</t>
    </r>
    <r>
      <rPr>
        <sz val="11"/>
        <color theme="1"/>
        <rFont val="Arial"/>
        <family val="2"/>
      </rPr>
      <t xml:space="preserve">      EMPRESAS PUBLICAS DE CUNDINAMARCA SA ESP</t>
    </r>
  </si>
  <si>
    <r>
      <t>Construcción de dos canales  y filtros paralelos en la parte alta del municipio de</t>
    </r>
    <r>
      <rPr>
        <b/>
        <sz val="7"/>
        <color theme="1"/>
        <rFont val="Arial"/>
        <family val="2"/>
      </rPr>
      <t xml:space="preserve"> Nocaima</t>
    </r>
    <r>
      <rPr>
        <sz val="7"/>
        <color theme="1"/>
        <rFont val="Arial"/>
        <family val="2"/>
      </rPr>
      <t xml:space="preserve"> - Cundinamarca</t>
    </r>
  </si>
  <si>
    <r>
      <t xml:space="preserve">Construcción de redes  de acueducto y alcantarillado para reubicación de viviendas afectadas  de los sectores El Pesebre y La Bienvenida, municipio de </t>
    </r>
    <r>
      <rPr>
        <b/>
        <sz val="7"/>
        <color theme="1"/>
        <rFont val="Arial"/>
        <family val="2"/>
      </rPr>
      <t>Nocaima</t>
    </r>
    <r>
      <rPr>
        <sz val="7"/>
        <color theme="1"/>
        <rFont val="Arial"/>
        <family val="2"/>
      </rPr>
      <t xml:space="preserve"> - Cundinamarca</t>
    </r>
  </si>
  <si>
    <t xml:space="preserve"> 700019582                             MARZO 03 DE 2010</t>
  </si>
  <si>
    <t xml:space="preserve"> 700019582               MARZO 03 DE 2010</t>
  </si>
  <si>
    <t xml:space="preserve">  7000024913                                   DIC-06/10</t>
  </si>
  <si>
    <t xml:space="preserve"> 7000024566 NOV24/10 </t>
  </si>
  <si>
    <t xml:space="preserve">  7000024913                DIC-06/10</t>
  </si>
  <si>
    <t>7000035958                       Dic-12-2011</t>
  </si>
  <si>
    <t>8000038636          Dic-29-2011</t>
  </si>
  <si>
    <t>8000038638  29-12-2011</t>
  </si>
  <si>
    <t>8000038639 29-12-2011</t>
  </si>
  <si>
    <t>8000038640        29-12-2011</t>
  </si>
  <si>
    <t>700035621               13-12-2011</t>
  </si>
  <si>
    <t>Acta No. 03                           Dic- 27-2011</t>
  </si>
  <si>
    <t>Acta No. 003                       Dic-27 de 2011</t>
  </si>
  <si>
    <t>7000035620             13-12-2011</t>
  </si>
  <si>
    <t>7000035619                         13-12-2011</t>
  </si>
  <si>
    <t>Acta  01 y 02</t>
  </si>
  <si>
    <t>Actas 01, 02 y 04 de 2011</t>
  </si>
  <si>
    <t>Acta No. 004                           Dic. 22- 2011</t>
  </si>
  <si>
    <t>Acta No. 002                             (Nov-21-2011)</t>
  </si>
  <si>
    <t>7000031331                  (26-08-2011)</t>
  </si>
  <si>
    <t>7000034464               (02-12-2011)</t>
  </si>
  <si>
    <t>7000031322                    (26-08-2011)</t>
  </si>
  <si>
    <t>7000031590                (08-09-2011)</t>
  </si>
  <si>
    <t>7000033774                (18-10-2001)</t>
  </si>
  <si>
    <t>Traslado de recursos a Empresas Públicas de Cundinamarca, Acta de traslado de fecha 01 de diciembre de 2009</t>
  </si>
  <si>
    <r>
      <t xml:space="preserve"> 7000024569                                          </t>
    </r>
    <r>
      <rPr>
        <sz val="6"/>
        <rFont val="Arial"/>
        <family val="2"/>
      </rPr>
      <t xml:space="preserve">  NOV-25/10  (Febrero a  Nov. 2010)                  </t>
    </r>
    <r>
      <rPr>
        <b/>
        <sz val="6"/>
        <rFont val="Arial"/>
        <family val="2"/>
      </rPr>
      <t>SSF</t>
    </r>
  </si>
  <si>
    <r>
      <t>Programa</t>
    </r>
    <r>
      <rPr>
        <sz val="11"/>
        <color theme="1"/>
        <rFont val="Arial"/>
        <family val="2"/>
      </rPr>
      <t>:</t>
    </r>
  </si>
  <si>
    <t>Ultima doceava 2011 Compes 145-11</t>
  </si>
  <si>
    <t>VALOR     (RPC)</t>
  </si>
  <si>
    <t>6.2 El Plan es Agua para Todos (PDA)</t>
  </si>
  <si>
    <r>
      <t xml:space="preserve">Acta No. 001                      junio 17 - 2011                  </t>
    </r>
    <r>
      <rPr>
        <sz val="8"/>
        <rFont val="Arial"/>
        <family val="2"/>
      </rPr>
      <t xml:space="preserve">$ </t>
    </r>
    <r>
      <rPr>
        <b/>
        <sz val="8"/>
        <rFont val="Arial"/>
        <family val="2"/>
      </rPr>
      <t>49.255.550.350</t>
    </r>
  </si>
  <si>
    <t>DOCEAVA 2011</t>
  </si>
  <si>
    <t>Concepto/Fuente</t>
  </si>
  <si>
    <t>RECURSOS 2010</t>
  </si>
  <si>
    <t>RECURSOS 2011</t>
  </si>
  <si>
    <r>
      <t xml:space="preserve">4-3300   </t>
    </r>
    <r>
      <rPr>
        <b/>
        <sz val="10"/>
        <rFont val="Arial"/>
        <family val="2"/>
      </rPr>
      <t xml:space="preserve"> SG</t>
    </r>
    <r>
      <rPr>
        <sz val="10"/>
        <rFont val="Arial"/>
        <family val="2"/>
      </rPr>
      <t>P</t>
    </r>
  </si>
  <si>
    <t>TOTAL 2010</t>
  </si>
  <si>
    <t>TOTAL  2011</t>
  </si>
  <si>
    <t>Girado al 31 de octubre de 2011</t>
  </si>
  <si>
    <t xml:space="preserve">Total Regalias </t>
  </si>
  <si>
    <t>4-3300  SGP</t>
  </si>
  <si>
    <r>
      <rPr>
        <b/>
        <sz val="9"/>
        <rFont val="Arial"/>
        <family val="2"/>
      </rPr>
      <t xml:space="preserve">3-2300  REGALIAS  </t>
    </r>
    <r>
      <rPr>
        <b/>
        <sz val="7"/>
        <rFont val="Arial"/>
        <family val="2"/>
      </rPr>
      <t>(explotacion de recursos naturales no renovables)</t>
    </r>
  </si>
  <si>
    <t>Ultima doceava 2011</t>
  </si>
  <si>
    <t>Saldo a 31 de cotubre de 2011</t>
  </si>
  <si>
    <t>Saldo al 31 de octubre de 2011</t>
  </si>
  <si>
    <t>Recurso Ordinario</t>
  </si>
  <si>
    <t>Regalias</t>
  </si>
  <si>
    <t>Total SGP</t>
  </si>
  <si>
    <t>Presupuesto</t>
  </si>
  <si>
    <t>Fecha de autorización de la Vigencia Futura</t>
  </si>
  <si>
    <t>Obtuvo concepto previo del DNP y Ministerio  respectivo? (V.F. para Inversión Cofinanciación nacional)</t>
  </si>
  <si>
    <t>EL proyecto a desarrollar  con la V.F. esat inculido en el Plan de Desarrollo respectivo</t>
  </si>
  <si>
    <t>Número de Ordenanaza Departamental  o Acuerdo Municipal que autorizo la Vigencia Futura</t>
  </si>
  <si>
    <t>Tipo de Vigencia Futura Autorizada</t>
  </si>
  <si>
    <t>Monto Total Autorizado de la Vigencia Autorizada</t>
  </si>
  <si>
    <t>Saldo Total  de la V- F. por compremeter</t>
  </si>
  <si>
    <t>Vigencias  Futuras autorizadas Año final</t>
  </si>
  <si>
    <t>Vigencias  Futuras autorizadas Año Inicial</t>
  </si>
  <si>
    <t>Nivel de Gobierno que ejecuta la Vigencia Futura autorizada</t>
  </si>
  <si>
    <t>SI</t>
  </si>
  <si>
    <t>Tipo de gasto afectafo por Vigencia Futtrua autorizada</t>
  </si>
  <si>
    <t>Destinación de los Recursos</t>
  </si>
  <si>
    <t>Denominación del Proyecto a desarrollar con la Vigencia Futura</t>
  </si>
  <si>
    <t>Monto Total  de la V. F. aprobado en la vigencia inicial</t>
  </si>
  <si>
    <t>Monto Total  de la V. F. ejecutado en la Vigencia Futura que se reporta</t>
  </si>
  <si>
    <t>CONFISCUN  (CT)  Resolución No. 011 del 07 de marzo de 2008</t>
  </si>
  <si>
    <t>Numero de CONFIS Nacional  (CN) o CONFIS Territorial (CT) que aurorizó V.F.</t>
  </si>
  <si>
    <t>004 DE ABRIL 15 DE 2008</t>
  </si>
  <si>
    <t>EXCEPCIONAL</t>
  </si>
  <si>
    <t>ABRIL 15 DE 2008</t>
  </si>
  <si>
    <t xml:space="preserve">TERRITORIAL </t>
  </si>
  <si>
    <t>INVERSION</t>
  </si>
  <si>
    <t>FINANCICACION DEL "PLAN DEPARTAMENTAL PARA EL MANEJO EMPRESARIAL DE LOS SERVICIOS DE AGUA Y SANEAMIETNO EN EL DEPARTAMENTO DE CUNDINAMARCA - PDA"</t>
  </si>
  <si>
    <t>CONSTRUCION DE ACUEDUCTOS Y ALCANTARILLADOS EN LOS MUNICIPIOS DE CUNDINAMARCA  (VIEGENCIA FUTURA)</t>
  </si>
  <si>
    <t>2500036847(23-12-11)</t>
  </si>
  <si>
    <t>NIT 900.443.214-5</t>
  </si>
  <si>
    <t>EPC-FNC-O-108-2011   CONSORCIO COLECTOR SERREZUELA (JOSE LIBARDO HOLGUIN DIAZ)</t>
  </si>
  <si>
    <r>
      <t>Construcción  del alcantarillado pluvial sector La Bajada entre Avenida Cavelier y Escuela Pompilo Martínez municipio de</t>
    </r>
    <r>
      <rPr>
        <b/>
        <sz val="8"/>
        <color theme="1"/>
        <rFont val="Arial"/>
        <family val="2"/>
      </rPr>
      <t xml:space="preserve"> Cajica</t>
    </r>
  </si>
  <si>
    <r>
      <t>3- 2300  REGALIAS</t>
    </r>
    <r>
      <rPr>
        <b/>
        <sz val="6"/>
        <rFont val="Arial"/>
        <family val="2"/>
      </rPr>
      <t xml:space="preserve"> (explotacion de recursos naturales no renovables)</t>
    </r>
  </si>
  <si>
    <t>Acta No. 02 (Nov-21-11)</t>
  </si>
  <si>
    <t>Acta  No.04 (Dic-22-11)</t>
  </si>
  <si>
    <t>6.2 Agua para la vida</t>
  </si>
  <si>
    <t xml:space="preserve">Subprograma </t>
  </si>
  <si>
    <t>Estado</t>
  </si>
  <si>
    <t xml:space="preserve">CONSTRUCCION ACUEDUCTOS Y ALCANTARILLADOS EN LOS MUNICIPIOS DE CUNDINAMARCA   -   PDA CUNDINAMARCA   -   SPC 283050/11                                                                                                                                                                  </t>
  </si>
  <si>
    <t>OBSERVACIONES</t>
  </si>
  <si>
    <t>Acta No. 03 (Dic-27-2011)</t>
  </si>
  <si>
    <t>8000033159                         (26-07-2011)</t>
  </si>
  <si>
    <t>8000034252                       (09-09-2011)</t>
  </si>
  <si>
    <t>8000036030                       (02-11-2011)</t>
  </si>
  <si>
    <t>8000037009                        (01-12-2011)</t>
  </si>
  <si>
    <t>8000036030                     (02-11-2011)</t>
  </si>
  <si>
    <t>8000037008                        (01-12-2011)</t>
  </si>
  <si>
    <t>8000032130                      (23-06-20119</t>
  </si>
  <si>
    <t>8000033385                       (29-07-2011)</t>
  </si>
  <si>
    <t>8000038635              (29-12-2011)</t>
  </si>
  <si>
    <t>8000038641               (29-12-2011)</t>
  </si>
  <si>
    <t>Transferidos al Patrimonio Autónomo FIA, mediante Actas de traslado, dentro del Contrato de Fiducia Mercantil irrevocable de recaudo, administración, garantía y pagos para el manejo de los recursos de los planes departamentales de agua, para ser ejecutados por Empresas Públicas de Cundinamarca SA ESP,  como Gestor del PDA de Cundinamarca. (Acta No. 03 de 2011, $ 6.058.748,748 recursos 2010).</t>
  </si>
  <si>
    <t>7000033775                     (18-10-2011)</t>
  </si>
  <si>
    <t>7000035944                  (22-12-2011)</t>
  </si>
  <si>
    <t>7000035946               (22-12-2011)</t>
  </si>
  <si>
    <t>Transferidos 2011</t>
  </si>
  <si>
    <t xml:space="preserve"> RO</t>
  </si>
  <si>
    <t xml:space="preserve"> SGP </t>
  </si>
  <si>
    <t xml:space="preserve">REGALIAS </t>
  </si>
  <si>
    <t>RECURSOS PDA  - DEPARTAMENTO</t>
  </si>
  <si>
    <t>CONSTRUCCION ACUEDUCTOS Y ALCANTARILLADOS EN LOS MUNICIPIOS DE CUNDINAMARCA                                                                                                                                                                             SPC 283050/11     PDA CUNDINAMARCA</t>
  </si>
  <si>
    <t>Adición (RO)</t>
  </si>
  <si>
    <r>
      <t>RECURSOS</t>
    </r>
    <r>
      <rPr>
        <b/>
        <sz val="14"/>
        <color rgb="FFFF0000"/>
        <rFont val="Arial"/>
        <family val="2"/>
      </rPr>
      <t xml:space="preserve"> 2009</t>
    </r>
    <r>
      <rPr>
        <b/>
        <sz val="14"/>
        <color theme="1"/>
        <rFont val="Arial"/>
        <family val="2"/>
      </rPr>
      <t xml:space="preserve">      PDA - CUNDINAMARCA</t>
    </r>
  </si>
  <si>
    <t>4-3300    SGP</t>
  </si>
  <si>
    <r>
      <rPr>
        <b/>
        <sz val="9"/>
        <rFont val="Arial"/>
        <family val="2"/>
      </rPr>
      <t>3- 2300  REGALIAS</t>
    </r>
    <r>
      <rPr>
        <b/>
        <sz val="7"/>
        <rFont val="Arial"/>
        <family val="2"/>
      </rPr>
      <t xml:space="preserve"> (explotacion de recursos naturales no renovables)</t>
    </r>
  </si>
  <si>
    <t>7000037427                  (08-03-2012)</t>
  </si>
  <si>
    <t>7000037428                  (08-03-2012)</t>
  </si>
  <si>
    <t>7000037429                  (08-03-2012)</t>
  </si>
  <si>
    <t>7000037430                  (08-03-2012)</t>
  </si>
  <si>
    <t>Número/CDP</t>
  </si>
  <si>
    <t>Valor/CDP</t>
  </si>
  <si>
    <t xml:space="preserve">Total Regalías </t>
  </si>
  <si>
    <r>
      <t xml:space="preserve">3-2500 </t>
    </r>
    <r>
      <rPr>
        <b/>
        <sz val="8"/>
        <rFont val="Arial"/>
        <family val="2"/>
      </rPr>
      <t xml:space="preserve">    REGALIAS </t>
    </r>
  </si>
  <si>
    <t>Dic- 26-2011</t>
  </si>
  <si>
    <t>700003446                  (02-11-2011)</t>
  </si>
  <si>
    <r>
      <t xml:space="preserve">RECURSOS  </t>
    </r>
    <r>
      <rPr>
        <b/>
        <sz val="12"/>
        <color rgb="FFFF0000"/>
        <rFont val="Arial"/>
        <family val="2"/>
      </rPr>
      <t>2011</t>
    </r>
  </si>
  <si>
    <t>total regalias</t>
  </si>
  <si>
    <t>Acta 01 (recursos 2011 )</t>
  </si>
  <si>
    <t>Anexo 3  indexado  2011</t>
  </si>
  <si>
    <r>
      <t xml:space="preserve">1-0100                                 </t>
    </r>
    <r>
      <rPr>
        <b/>
        <sz val="10"/>
        <rFont val="Arial"/>
        <family val="2"/>
      </rPr>
      <t>RECURSOS PROPIOS</t>
    </r>
  </si>
  <si>
    <r>
      <t xml:space="preserve">3-2500 </t>
    </r>
    <r>
      <rPr>
        <b/>
        <sz val="10"/>
        <rFont val="Arial"/>
        <family val="2"/>
      </rPr>
      <t xml:space="preserve">     REGALIAS </t>
    </r>
  </si>
  <si>
    <r>
      <t xml:space="preserve">$  824.780.196   </t>
    </r>
    <r>
      <rPr>
        <sz val="6"/>
        <rFont val="Arial"/>
        <family val="2"/>
      </rPr>
      <t xml:space="preserve">  (ulti.doceava 2010)</t>
    </r>
  </si>
  <si>
    <t>7000027475                              (16-03-11)</t>
  </si>
  <si>
    <t>7000027513                              (17-03-11)</t>
  </si>
  <si>
    <t>7000027514                                 (17-03-11)</t>
  </si>
  <si>
    <t>7000027515                                                 (17-03-11)</t>
  </si>
  <si>
    <t>GIRADO</t>
  </si>
  <si>
    <t>PARA GIRO</t>
  </si>
  <si>
    <t xml:space="preserve">RECURSOS PDA </t>
  </si>
  <si>
    <t>ADICION RECURSOS PROPIOS</t>
  </si>
  <si>
    <t>VALOR ANEXO 3</t>
  </si>
  <si>
    <t xml:space="preserve">Supervisoras </t>
  </si>
  <si>
    <t>GLORIA INES MARTINEZ RAMIREZ    OLGA YADIRA SANABRIA NEIRA</t>
  </si>
  <si>
    <t>ANALISIS ESTADO DE CUENTA A FEBRERO  29 DE 2012</t>
  </si>
  <si>
    <t>ANALISIS ESTADO DE  CUENTA</t>
  </si>
  <si>
    <t>ANALISIS ESTADO DE CUENTA</t>
  </si>
  <si>
    <t>Abril 16 de 2012</t>
  </si>
  <si>
    <t>Abril - 16 de 2012</t>
  </si>
  <si>
    <t>Marzo - 27 - 2012</t>
  </si>
  <si>
    <t>Adición de recursos de  regalías por $ 1.988.952,438, mediante decreto 0252 (Nov- 18/ 2011)</t>
  </si>
  <si>
    <t>Adición de recursos propios por $ 4.069.526,283, mediante Decreto 0288  (dic -18/2011)</t>
  </si>
  <si>
    <t>Acta No. 003 de traslado al FIA, $ 6.058.478,721 (dic-27-2011)</t>
  </si>
  <si>
    <t>800003347    (04-08-2011)</t>
  </si>
  <si>
    <t>800036566                                    (25-11-2011)</t>
  </si>
  <si>
    <t>8000032105   (22-06-2011)</t>
  </si>
  <si>
    <t>8000033159   (26-07-2011)</t>
  </si>
  <si>
    <t>8000036030    (02-11-2011)</t>
  </si>
  <si>
    <t>8000032130   (23-06-2011)</t>
  </si>
  <si>
    <t>8000033915   (24-08-2011)</t>
  </si>
  <si>
    <t>8000033385  (29-07-2011)</t>
  </si>
  <si>
    <t>8000032106   (22-06-2011)</t>
  </si>
  <si>
    <t>8000038641   (29-12-2011)</t>
  </si>
  <si>
    <t>7000031322   (26-08-2011)</t>
  </si>
  <si>
    <t>7000031590   (08-09-2011)</t>
  </si>
  <si>
    <t>7000033774   (18-10-2001)</t>
  </si>
  <si>
    <t>7000034463    (09-11-2001)</t>
  </si>
  <si>
    <t>7000031331     (26-08-2011)</t>
  </si>
  <si>
    <t>7000033775   (18-10-2011)</t>
  </si>
  <si>
    <t>7000034464     (02-12-2011)</t>
  </si>
  <si>
    <t>8000032104   (22-06-2011)</t>
  </si>
  <si>
    <t>800036561                           (25-11-2011)</t>
  </si>
  <si>
    <t>8000037009    (01-12-2011)</t>
  </si>
  <si>
    <r>
      <t xml:space="preserve">Febrero a Noviembre  2010     </t>
    </r>
    <r>
      <rPr>
        <b/>
        <sz val="8"/>
        <rFont val="Arial"/>
        <family val="2"/>
      </rPr>
      <t xml:space="preserve">SSF  </t>
    </r>
    <r>
      <rPr>
        <sz val="8"/>
        <rFont val="Arial"/>
        <family val="2"/>
      </rPr>
      <t xml:space="preserve">            Acta No. </t>
    </r>
    <r>
      <rPr>
        <b/>
        <sz val="8"/>
        <rFont val="Arial"/>
        <family val="2"/>
      </rPr>
      <t xml:space="preserve">004 </t>
    </r>
    <r>
      <rPr>
        <sz val="8"/>
        <rFont val="Arial"/>
        <family val="2"/>
      </rPr>
      <t xml:space="preserve">  dic-03/10</t>
    </r>
  </si>
  <si>
    <t>ultim 12-2009</t>
  </si>
  <si>
    <t>ultim 12-2010</t>
  </si>
  <si>
    <t>ultim 12-2011</t>
  </si>
  <si>
    <t xml:space="preserve">SGP - SUI </t>
  </si>
  <si>
    <t xml:space="preserve">VIGENCIA </t>
  </si>
  <si>
    <t>VALOR /CONPES</t>
  </si>
  <si>
    <t>Abril -19/12</t>
  </si>
  <si>
    <r>
      <t>RECURSOS</t>
    </r>
    <r>
      <rPr>
        <b/>
        <sz val="14"/>
        <color rgb="FFFF0000"/>
        <rFont val="Arial"/>
        <family val="2"/>
      </rPr>
      <t xml:space="preserve"> 2010   </t>
    </r>
    <r>
      <rPr>
        <b/>
        <sz val="14"/>
        <color theme="1"/>
        <rFont val="Arial"/>
        <family val="2"/>
      </rPr>
      <t xml:space="preserve"> PDA - CUNDINAMARCA</t>
    </r>
  </si>
  <si>
    <t>VALOR  A REPORTAR</t>
  </si>
  <si>
    <t>ultim 12-2012</t>
  </si>
  <si>
    <r>
      <t xml:space="preserve"> 7000024565                     </t>
    </r>
    <r>
      <rPr>
        <sz val="6"/>
        <color theme="1"/>
        <rFont val="Arial"/>
        <family val="2"/>
      </rPr>
      <t xml:space="preserve">  NOV-24/10 -Ultima doceava/09 </t>
    </r>
  </si>
  <si>
    <t>SUI</t>
  </si>
  <si>
    <t>55%    11/12       2012</t>
  </si>
  <si>
    <t>45%    11/12       2012</t>
  </si>
  <si>
    <t>100%  11/12       2012</t>
  </si>
  <si>
    <t>Acta 01/2012  (abril-17/12)</t>
  </si>
  <si>
    <t>8000034252  (09-09-2011)</t>
  </si>
  <si>
    <t>800003522   (06-10-2011)</t>
  </si>
  <si>
    <t>8000033845 (24-08-2011)</t>
  </si>
  <si>
    <t>8000034253 (09-09-2011)</t>
  </si>
  <si>
    <t>8000035221  (06-10-2011)</t>
  </si>
  <si>
    <t>8000037008  (01-12-2011)</t>
  </si>
  <si>
    <t>8000033916  (24-08-2011)</t>
  </si>
  <si>
    <t>8000038635  (29-12-2011)</t>
  </si>
  <si>
    <t>7000035944    (22-12-2011)</t>
  </si>
  <si>
    <t>7000035946    (22-12-2011)</t>
  </si>
  <si>
    <t>ActaNo.04 (Dic-22-11)</t>
  </si>
  <si>
    <t>MUNICIPIOS PDA</t>
  </si>
  <si>
    <t>Agua de Dios</t>
  </si>
  <si>
    <t xml:space="preserve">Cota </t>
  </si>
  <si>
    <t>Alban</t>
  </si>
  <si>
    <t>Cogua</t>
  </si>
  <si>
    <t>Anapoima</t>
  </si>
  <si>
    <t>Carmen de Carupa</t>
  </si>
  <si>
    <t>Anolaima</t>
  </si>
  <si>
    <t>Chia</t>
  </si>
  <si>
    <t>Apulo</t>
  </si>
  <si>
    <t>Suesca</t>
  </si>
  <si>
    <t>Arbelaez</t>
  </si>
  <si>
    <t>Funza</t>
  </si>
  <si>
    <t>Beltran</t>
  </si>
  <si>
    <t>Bituima</t>
  </si>
  <si>
    <t>Bojaca</t>
  </si>
  <si>
    <t>Cabrera</t>
  </si>
  <si>
    <t>Cachipay</t>
  </si>
  <si>
    <t>Cajica</t>
  </si>
  <si>
    <t>Caparrapi</t>
  </si>
  <si>
    <t>Caqueza</t>
  </si>
  <si>
    <t>Chaguani</t>
  </si>
  <si>
    <t>Chipaque</t>
  </si>
  <si>
    <t>Choachi</t>
  </si>
  <si>
    <t>Choconta</t>
  </si>
  <si>
    <t>Cucunuba</t>
  </si>
  <si>
    <t>El Colegio</t>
  </si>
  <si>
    <t>El Peñon</t>
  </si>
  <si>
    <t>El Rosal</t>
  </si>
  <si>
    <t>Facatativa</t>
  </si>
  <si>
    <t>Fomeque</t>
  </si>
  <si>
    <t>Fosca</t>
  </si>
  <si>
    <t>Fuquene</t>
  </si>
  <si>
    <t>Fusagasuaga</t>
  </si>
  <si>
    <t>Gachala</t>
  </si>
  <si>
    <t>Gachancipa</t>
  </si>
  <si>
    <t>Gacheta</t>
  </si>
  <si>
    <t xml:space="preserve">Gama </t>
  </si>
  <si>
    <t>Girardot</t>
  </si>
  <si>
    <t>Guacheta</t>
  </si>
  <si>
    <t>Guaduas</t>
  </si>
  <si>
    <t>Guasca</t>
  </si>
  <si>
    <t>Guataqui</t>
  </si>
  <si>
    <t>Guatavita</t>
  </si>
  <si>
    <t>Guayabal de Siquima</t>
  </si>
  <si>
    <t>Gutierrez</t>
  </si>
  <si>
    <t xml:space="preserve">Jerusalen </t>
  </si>
  <si>
    <t>Junin</t>
  </si>
  <si>
    <t>La Calera</t>
  </si>
  <si>
    <t>La Mesa</t>
  </si>
  <si>
    <t>La Palma</t>
  </si>
  <si>
    <t>La Peña</t>
  </si>
  <si>
    <t>Lenguazaque</t>
  </si>
  <si>
    <t>Macheta</t>
  </si>
  <si>
    <t>Madrid</t>
  </si>
  <si>
    <t>Manta</t>
  </si>
  <si>
    <t>Medina</t>
  </si>
  <si>
    <t xml:space="preserve">Mosquera </t>
  </si>
  <si>
    <t>Nariño</t>
  </si>
  <si>
    <t>Nemocon</t>
  </si>
  <si>
    <t>Nilo</t>
  </si>
  <si>
    <t xml:space="preserve">Nimaima </t>
  </si>
  <si>
    <t>Nocaima</t>
  </si>
  <si>
    <t>Pacho</t>
  </si>
  <si>
    <t>Paime</t>
  </si>
  <si>
    <t>Pandi</t>
  </si>
  <si>
    <t>Paratebueno</t>
  </si>
  <si>
    <t>Pasca</t>
  </si>
  <si>
    <t>Puerto Salgar</t>
  </si>
  <si>
    <t>Puli</t>
  </si>
  <si>
    <t>Quebradanegra</t>
  </si>
  <si>
    <t>Quetame</t>
  </si>
  <si>
    <t>Quipile</t>
  </si>
  <si>
    <t>Ricuarte</t>
  </si>
  <si>
    <t>San Antonio</t>
  </si>
  <si>
    <t>San Bernardo</t>
  </si>
  <si>
    <t>San Cayetano</t>
  </si>
  <si>
    <t>San Francisco</t>
  </si>
  <si>
    <t>San Juan</t>
  </si>
  <si>
    <t>Sasaima</t>
  </si>
  <si>
    <t>Sesquile</t>
  </si>
  <si>
    <t>Simijaca</t>
  </si>
  <si>
    <t>Soacha</t>
  </si>
  <si>
    <t>Sopo</t>
  </si>
  <si>
    <t>Subachoque</t>
  </si>
  <si>
    <t>Supata</t>
  </si>
  <si>
    <t>Susa</t>
  </si>
  <si>
    <t>Sutatausa</t>
  </si>
  <si>
    <t>Tabio</t>
  </si>
  <si>
    <t>Tausa</t>
  </si>
  <si>
    <t xml:space="preserve">Tena </t>
  </si>
  <si>
    <t>Tibacuy</t>
  </si>
  <si>
    <t>Tibirita</t>
  </si>
  <si>
    <t>Tocaima</t>
  </si>
  <si>
    <t>Topaipi</t>
  </si>
  <si>
    <t>Ubala</t>
  </si>
  <si>
    <t>Ubaque</t>
  </si>
  <si>
    <t>Ubate</t>
  </si>
  <si>
    <t>Une</t>
  </si>
  <si>
    <t>Utica</t>
  </si>
  <si>
    <t>Venecia</t>
  </si>
  <si>
    <t>Vergara</t>
  </si>
  <si>
    <t>Viani</t>
  </si>
  <si>
    <t>Villagomez</t>
  </si>
  <si>
    <t>Villapinzon</t>
  </si>
  <si>
    <t>Villeta</t>
  </si>
  <si>
    <t>Viota</t>
  </si>
  <si>
    <t>Yacopi</t>
  </si>
  <si>
    <t>Zipacon</t>
  </si>
  <si>
    <t>Zipaquira</t>
  </si>
  <si>
    <t xml:space="preserve">Granda </t>
  </si>
  <si>
    <t>Guayabetal</t>
  </si>
  <si>
    <t>La Vega</t>
  </si>
  <si>
    <t>Sibate</t>
  </si>
  <si>
    <t>Silvania</t>
  </si>
  <si>
    <t>Tenjo</t>
  </si>
  <si>
    <t>Tocancipa</t>
  </si>
  <si>
    <t>MPIOS NO VINCULADOS</t>
  </si>
  <si>
    <t>Faltante   RO</t>
  </si>
  <si>
    <t>Adición regalias (Dec 062/2012)</t>
  </si>
  <si>
    <t>7000038221                  (24-04-2012)</t>
  </si>
  <si>
    <t>VALOR/RPC</t>
  </si>
  <si>
    <t>8000040675           (23-04-2012)</t>
  </si>
  <si>
    <t>8000040678           (23-04-2012)</t>
  </si>
  <si>
    <t>8000040677           (23-04-2012)</t>
  </si>
  <si>
    <t>mayo-02-12</t>
  </si>
  <si>
    <t>7000039097    (18-05-2012)</t>
  </si>
  <si>
    <t>7000039095    (18-05-2012)</t>
  </si>
  <si>
    <t>7000038220   (24-04-2012)</t>
  </si>
  <si>
    <t>7000038221    (24-04-2012)</t>
  </si>
  <si>
    <t xml:space="preserve">mayo-02-12 </t>
  </si>
  <si>
    <t>Acta 01/2012       (abril 17/12)</t>
  </si>
  <si>
    <t>Acta 01/2012      (abril 17/12)</t>
  </si>
  <si>
    <t>Actas   01 - 03</t>
  </si>
  <si>
    <t>8000041151           (14-05-2012)</t>
  </si>
  <si>
    <t xml:space="preserve">5 meses </t>
  </si>
  <si>
    <t>Julio 18 de 2011</t>
  </si>
  <si>
    <t>Prorroga 3 meses</t>
  </si>
  <si>
    <t xml:space="preserve">Seis meses 29 de julio-2011  </t>
  </si>
  <si>
    <t>Factura 2500036847/2400036848 (23-12-11)</t>
  </si>
  <si>
    <t>12 meses</t>
  </si>
  <si>
    <t>Julio  18  - 2011</t>
  </si>
  <si>
    <t>Febrero 29 - 2012</t>
  </si>
  <si>
    <t>Falta permiso Vía Nacional</t>
  </si>
  <si>
    <t>9 meses</t>
  </si>
  <si>
    <t xml:space="preserve">CONTELAC </t>
  </si>
  <si>
    <t xml:space="preserve">6 MESES </t>
  </si>
  <si>
    <t>CONSORCIO CAVELIER CAJICA  (ELCO Ltda 40%  - DAYCO Ingenieria Ltda 40%)ERWIN ALEXIS BUENO GOMEZ</t>
  </si>
  <si>
    <t xml:space="preserve">Falta permiso Vía  Departamental </t>
  </si>
  <si>
    <t>Febrero 20 de 2012</t>
  </si>
  <si>
    <t>Junio 19 DE 2012</t>
  </si>
  <si>
    <t>Replanteo (alistamiento para inicio de obra)</t>
  </si>
  <si>
    <t>Agosto 19 de 2012</t>
  </si>
  <si>
    <t>7 meses</t>
  </si>
  <si>
    <t>Consorcio Loreto (MEUAN SA y SAFING Ltda</t>
  </si>
  <si>
    <t>Enero 25 de 2012</t>
  </si>
  <si>
    <t>Agosto 24 de 2012</t>
  </si>
  <si>
    <t>Falta permiso Vía  Nacional</t>
  </si>
  <si>
    <t>Consorcio Sanitario 008 (Orlando Fajardo y PAVIGAS Ltda.)</t>
  </si>
  <si>
    <t>Construcción alcantarillado  sanitario vereda  Verganzo Fase I del municipio de Tocancipa - Cundinamarca $ 8.278.358,647</t>
  </si>
  <si>
    <t>Consorcio Redes de Villapinzon (INCOTOP SAS 80%  y Cesar Augusto Lopez Peña 20%)</t>
  </si>
  <si>
    <r>
      <t xml:space="preserve">Optimización  del sistema  e implementación  de redes de alcantarillado del casco urbano  Fase I y  Fase II  del municipio de </t>
    </r>
    <r>
      <rPr>
        <b/>
        <sz val="10"/>
        <color theme="1"/>
        <rFont val="Arial"/>
        <family val="2"/>
      </rPr>
      <t xml:space="preserve">Villapinzon </t>
    </r>
    <r>
      <rPr>
        <sz val="10"/>
        <color theme="1"/>
        <rFont val="Arial"/>
        <family val="2"/>
      </rPr>
      <t>- Cundinamarca</t>
    </r>
  </si>
  <si>
    <t>Enero  20 - 2012</t>
  </si>
  <si>
    <t>Junio 19 de 2012</t>
  </si>
  <si>
    <t xml:space="preserve">CDP   7000032894    Sept-22-2011                                                            </t>
  </si>
  <si>
    <t>En etapa contractual</t>
  </si>
  <si>
    <t xml:space="preserve"> Decreto              0295 (Dic-26-2011)</t>
  </si>
  <si>
    <t xml:space="preserve">Concepto Planeación          (Dic-28-2011)      </t>
  </si>
  <si>
    <t xml:space="preserve"> CDP 7000036234    (Dic- 29-2011)                                 </t>
  </si>
  <si>
    <t xml:space="preserve">Acta SA/EPC                 (Dic-30-2011)    </t>
  </si>
  <si>
    <t>RPC    8000038806 (Dic-30-2012)</t>
  </si>
  <si>
    <t>En trámite - Ventanilla Única MVCT</t>
  </si>
  <si>
    <t>8000041830 (06-06-2012)</t>
  </si>
  <si>
    <t>8000041818                    (06-06-2012)</t>
  </si>
  <si>
    <t xml:space="preserve">ANEXO 3 </t>
  </si>
  <si>
    <t>PRESUPUESTADO REGALIAS</t>
  </si>
  <si>
    <t>FALTANTE                      (ADICION RO)</t>
  </si>
  <si>
    <t>EJECUTADO                      (%)</t>
  </si>
  <si>
    <t>EJECUTADO                (%)</t>
  </si>
  <si>
    <t>Junio 20-2012</t>
  </si>
  <si>
    <t>FECHA</t>
  </si>
  <si>
    <t>Junio 30 de 2012</t>
  </si>
  <si>
    <t>Total Girado</t>
  </si>
  <si>
    <t>Adición (Regalías)- Decreto  0252 DIC-18/11</t>
  </si>
  <si>
    <t>% DE EJECUCION</t>
  </si>
  <si>
    <t>EJECUTADO</t>
  </si>
  <si>
    <r>
      <t xml:space="preserve"> 7000024564                     </t>
    </r>
    <r>
      <rPr>
        <sz val="6"/>
        <rFont val="Arial"/>
        <family val="2"/>
      </rPr>
      <t xml:space="preserve"> NOV-24/10                     (primera doceava de 2010)</t>
    </r>
  </si>
  <si>
    <t>Fecha:</t>
  </si>
  <si>
    <t>FECHA:</t>
  </si>
  <si>
    <t>Junio 20-2012 (185.209,521)</t>
  </si>
  <si>
    <t>8000043115           (11-07-2012)</t>
  </si>
  <si>
    <t>8000043116          (11-07-2012)</t>
  </si>
  <si>
    <t>Agua Potable y Saneamiento Básico para la Salud de los Cundinamarqueses</t>
  </si>
  <si>
    <t>Infraestructura de agua potable y saneamiento básico</t>
  </si>
  <si>
    <t>Calidad de agua</t>
  </si>
  <si>
    <t xml:space="preserve">Abastecimiento y prevención </t>
  </si>
  <si>
    <t>Fortalecimiento empresarial</t>
  </si>
  <si>
    <t>Seguimiento y evaluación</t>
  </si>
  <si>
    <t>Subprogramas:</t>
  </si>
  <si>
    <t>IMPLEMENTACION PLAN DEPARTAMENTAL DE AGUA  PDA - PAP DE CUNDINAMARCA         SPC - 295980/12</t>
  </si>
  <si>
    <t>Acta 03/12                     (julio-19/12)</t>
  </si>
  <si>
    <t>7000039638         (06-06-2012)</t>
  </si>
  <si>
    <t>AVANCE EJECUCION  (%)</t>
  </si>
  <si>
    <t>Construcción  II etapa colector Serrezuela emisario final Serrezuela sobre la vía a La Mesa entre la estación  de bombeo El Matadero hasta la urbanización  Puentes del municipio de Mosquera. $ 3.273.935.227</t>
  </si>
  <si>
    <t>Falta permiso ocupación vía nacional, se adelantan trámites ante la CAR, y ante los dueños de la  Hacienda Novilleros para obtener los permisos para poder adelantar la instalación de tuberia de 36", del colector.</t>
  </si>
  <si>
    <t>Marzo - 18 de 2012</t>
  </si>
  <si>
    <t>Obras ejecutadas: instalación teberia abovedada (2.90 x 1.92), tuberia tunel linner (excavación manual), tuberia enh concreto reforzado  30" y 3"</t>
  </si>
  <si>
    <t>JUNIO -14-12Retraso por tramite de permiso intervencion via nacional- permiso TGI,  cambio de  diseño (cambiar tuberia 48" por box cuolver para interferecnia tuberia de gas  HFde 20"),  Codensa tuberia de conduccion de cables der enrgia de alta tensión ; adición de $ 350' de recursos PDA.</t>
  </si>
  <si>
    <t>Construcción  del muro de contención  conformado por bolsacreto en el río Frío, sector Puente Tiquiza - municipio de Chía.     $ 698.586,824</t>
  </si>
  <si>
    <t>Junio 14-12: Obra física: 50%  (curva 1 - sector 2  - falta curva 2 - sector 1),  adiciónpor parte del  municipio de $  250' ó liquidar</t>
  </si>
  <si>
    <t>supsensión - ajuste  a los diseños por obras no previstas - falta de recursos 180'</t>
  </si>
  <si>
    <t>Construcción del colector  alcantarillado carrera 2 sectores Loreto a PTAR I en el municipio de Madrid - Cundinamarca                          $ 5.439.194.169,95</t>
  </si>
  <si>
    <t>Mpio,se encuentra en ajuste de los diseños  a EPC para ser presentado a MVCT - reformulacion</t>
  </si>
  <si>
    <t xml:space="preserve">Instalación de tuberia sanitaria, falta  diseños de 5 estructura cabezales en concreto al río Bogotá  - falta recuperación de  pavimenot, instalación de sumideros y cosntrucción de pozos de inspección </t>
  </si>
  <si>
    <t>Se presentaron observaciones a las especificaciones técnicas de las bombas y los tableros electricos, se solicito  adicion en Comité Directivo. SE debe presentar nuevamente para reformulacion ante el MVCT.</t>
  </si>
  <si>
    <r>
      <t>Construcción de dos canales  y filtros paralelos en la parte alta del municipio de</t>
    </r>
    <r>
      <rPr>
        <b/>
        <sz val="9"/>
        <color theme="1"/>
        <rFont val="Arial"/>
        <family val="2"/>
      </rPr>
      <t xml:space="preserve"> Nocaima</t>
    </r>
    <r>
      <rPr>
        <sz val="9"/>
        <color theme="1"/>
        <rFont val="Arial"/>
        <family val="2"/>
      </rPr>
      <t xml:space="preserve"> - Cundinamarca</t>
    </r>
  </si>
  <si>
    <r>
      <t xml:space="preserve">Construcción de redes  de acueducto y alcantarillado para reubicación de viviendas afectadas  de los sectores El Pesebre y La Bienvenida, municipio de </t>
    </r>
    <r>
      <rPr>
        <b/>
        <sz val="9"/>
        <color theme="1"/>
        <rFont val="Arial"/>
        <family val="2"/>
      </rPr>
      <t>Nocaima</t>
    </r>
    <r>
      <rPr>
        <sz val="9"/>
        <color theme="1"/>
        <rFont val="Arial"/>
        <family val="2"/>
      </rPr>
      <t xml:space="preserve"> - Cundinamarca</t>
    </r>
  </si>
  <si>
    <t>8000043210           (23-07-2012)</t>
  </si>
  <si>
    <t>8000043211           (23-07-2012)</t>
  </si>
  <si>
    <r>
      <t xml:space="preserve">Acta No. 001                      junio 17 - 2011                  $ </t>
    </r>
    <r>
      <rPr>
        <b/>
        <sz val="11"/>
        <rFont val="Arial"/>
        <family val="2"/>
      </rPr>
      <t>49.255.550.350</t>
    </r>
  </si>
  <si>
    <t>Actas 01, 02 y 04/2011</t>
  </si>
  <si>
    <t>Acta No. 02 Nov-21/11</t>
  </si>
  <si>
    <t>Acta 01 (recursos 2011)</t>
  </si>
  <si>
    <t>julio -30/12</t>
  </si>
  <si>
    <t>Estado PDA:</t>
  </si>
  <si>
    <t>8000040676            (23-04-2012)</t>
  </si>
  <si>
    <t>Feb-07-2010</t>
  </si>
  <si>
    <t>julio 16-12 (9.000)                         julio 18-12 (9.654.0)                julio 30-12 (7.000)</t>
  </si>
  <si>
    <t>55% 11 doceavas 2012                (Conpes social 148/12)</t>
  </si>
  <si>
    <t>Ultima doceava 2011                                 (Conpes 145-11)</t>
  </si>
  <si>
    <t>45% 11 doceavas 2012                           (Conpes  153 julio 30/12 )</t>
  </si>
  <si>
    <t>Adición regalias (Decreto 062/2012)</t>
  </si>
  <si>
    <r>
      <t xml:space="preserve">3-2400       </t>
    </r>
    <r>
      <rPr>
        <b/>
        <sz val="8"/>
        <rFont val="Arial"/>
        <family val="2"/>
      </rPr>
      <t>OTRAS REGALIAS (petroleo)</t>
    </r>
  </si>
  <si>
    <t>SUI 2012</t>
  </si>
  <si>
    <t xml:space="preserve"> Acta 03/12</t>
  </si>
  <si>
    <t>total RO</t>
  </si>
  <si>
    <t>total SGP</t>
  </si>
  <si>
    <t>total Regalias</t>
  </si>
  <si>
    <r>
      <t xml:space="preserve"> Ultima doceava 2009  (Act</t>
    </r>
    <r>
      <rPr>
        <b/>
        <sz val="7"/>
        <color indexed="8"/>
        <rFont val="Arial"/>
        <family val="2"/>
      </rPr>
      <t>a 003/10) - 03 Dic/10 - EPC</t>
    </r>
  </si>
  <si>
    <t>TOTAL FUENTES/VIGENCIA</t>
  </si>
  <si>
    <t>EJECUTADO    (%)</t>
  </si>
  <si>
    <r>
      <t>RECURSOS</t>
    </r>
    <r>
      <rPr>
        <b/>
        <sz val="16"/>
        <color rgb="FFFF0000"/>
        <rFont val="Arial"/>
        <family val="2"/>
      </rPr>
      <t xml:space="preserve">   2012 </t>
    </r>
    <r>
      <rPr>
        <b/>
        <sz val="16"/>
        <color theme="1"/>
        <rFont val="Arial"/>
        <family val="2"/>
      </rPr>
      <t xml:space="preserve">   PDA - CUNDINAMARCA</t>
    </r>
  </si>
  <si>
    <t>Julio 31 de 2012</t>
  </si>
  <si>
    <t>PAGOS  OBRA</t>
  </si>
  <si>
    <t>PAGOS INTERVENTORIA</t>
  </si>
  <si>
    <t>Falta permiso ocupación vía nacional, se adelantan trámites ante la CAR, y ante los dueños de la  Hacienda Novilleros para obtener los permisos para adelantar la instalación de tuberia de 36", del colector.</t>
  </si>
  <si>
    <r>
      <t xml:space="preserve">Construcción de interceptores  y colectores autopista sur - municipio de </t>
    </r>
    <r>
      <rPr>
        <b/>
        <sz val="10"/>
        <color theme="1"/>
        <rFont val="Arial"/>
        <family val="2"/>
      </rPr>
      <t>Soacha</t>
    </r>
    <r>
      <rPr>
        <sz val="10"/>
        <color theme="1"/>
        <rFont val="Arial"/>
        <family val="2"/>
      </rPr>
      <t xml:space="preserve"> - Cundinamarca</t>
    </r>
  </si>
  <si>
    <t>CONVENIO ESP-9-07-30100-0335-2011  EMPRESA DE ACUEDUCTO Y ALCANTARILLADO DE         BOGOTA</t>
  </si>
  <si>
    <t>Obras ejecutadas: instalación teberia abovedada (2.90 x 1.92), tuberia tunel linner (excavación manual), tuberia en concreto reforzado  30" y 36"</t>
  </si>
  <si>
    <t>Ant   PDA</t>
  </si>
  <si>
    <t>Ant EAAB</t>
  </si>
  <si>
    <t>CH     1</t>
  </si>
  <si>
    <t>CH    2</t>
  </si>
  <si>
    <r>
      <t xml:space="preserve">Construcción  de muro de contención  conformado por bolsacreto en el Río Frío - Sector  Puente Tíquiza - Municipio de </t>
    </r>
    <r>
      <rPr>
        <b/>
        <sz val="11"/>
        <color theme="1"/>
        <rFont val="Arial"/>
        <family val="2"/>
      </rPr>
      <t>Chía</t>
    </r>
  </si>
  <si>
    <r>
      <t>Construcción del colector  alcantarillado carrera 2 sectores Loreto a PTAR I en el municipio de</t>
    </r>
    <r>
      <rPr>
        <b/>
        <sz val="10"/>
        <color theme="1"/>
        <rFont val="Arial"/>
        <family val="2"/>
      </rPr>
      <t xml:space="preserve"> Madrid -</t>
    </r>
    <r>
      <rPr>
        <sz val="10"/>
        <color theme="1"/>
        <rFont val="Arial"/>
        <family val="2"/>
      </rPr>
      <t xml:space="preserve"> Cundinamarca</t>
    </r>
  </si>
  <si>
    <t>Rediseño del tramo desviado.                                                 Instalación tuberia de 42" en polietileno</t>
  </si>
  <si>
    <r>
      <t xml:space="preserve">Construcción alcantarillado  sanitario vereda  Verganzo Fase I del municipio de </t>
    </r>
    <r>
      <rPr>
        <b/>
        <sz val="10"/>
        <color theme="1"/>
        <rFont val="Arial"/>
        <family val="2"/>
      </rPr>
      <t xml:space="preserve">Tocancipa </t>
    </r>
    <r>
      <rPr>
        <sz val="10"/>
        <color theme="1"/>
        <rFont val="Arial"/>
        <family val="2"/>
      </rPr>
      <t>- Cundinamarca</t>
    </r>
  </si>
  <si>
    <t xml:space="preserve">Instalación de tuberia sanitaria, falta  diseños de 5 estructuras cabezales en concreto al río Bogotá  - falta recuperación de  pavimento, instalación de sumideros y construcción de pozos de inspección </t>
  </si>
  <si>
    <t>RPC  8000035297            Oct-14-2011</t>
  </si>
  <si>
    <t>RPC    8000038806      (Dic-30-2012)</t>
  </si>
  <si>
    <t xml:space="preserve"> CDP 7000036234        (Dic- 29-2011)                                 </t>
  </si>
  <si>
    <t>Acta 002 de 2012        (mayo 31)</t>
  </si>
  <si>
    <t>ACTA 01 DE 1012</t>
  </si>
  <si>
    <t>JUNIO -14-12 Retraso por tramite de permiso intervencion via nacional- permiso TGI,  cambio de  diseño (cambiar tuberia 48" por box cuolver para interferencia tuberia de gas  HFde 20"),  Codensa tuberia de conduccion de cables der energia de alta tensión ; adición de $ 350' de recursos PDA, obras no previstas.</t>
  </si>
  <si>
    <t>SGP (12/12)</t>
  </si>
  <si>
    <t>Acta 01-03-04</t>
  </si>
  <si>
    <r>
      <t xml:space="preserve">Objetivo 2:   </t>
    </r>
    <r>
      <rPr>
        <sz val="12"/>
        <rFont val="Arial"/>
        <family val="2"/>
      </rPr>
      <t>Cundinamarca ambientalmente sostenible</t>
    </r>
  </si>
  <si>
    <t>Total Regalías</t>
  </si>
  <si>
    <t>7000042781                  (28-09-2012)</t>
  </si>
  <si>
    <t>7000042875                  (04-10-2012)</t>
  </si>
  <si>
    <t>7000042356        (13-09-2012)</t>
  </si>
  <si>
    <t>Victimas del conflicto armado con garantia de derechos</t>
  </si>
  <si>
    <t>SGP 2012</t>
  </si>
  <si>
    <t>RORD</t>
  </si>
  <si>
    <t xml:space="preserve">Faltante Adicion  RO </t>
  </si>
  <si>
    <t xml:space="preserve">Fecha </t>
  </si>
  <si>
    <t>Acta 04/12   Nov -13/12</t>
  </si>
  <si>
    <t xml:space="preserve"> Acta 01/12 </t>
  </si>
  <si>
    <t>Adicion Decreto 0357 Oct-31/12</t>
  </si>
  <si>
    <t>8000046391    (16-11-2012)</t>
  </si>
  <si>
    <t>8000046392    (16-11-2012)</t>
  </si>
  <si>
    <t>Adicón Regalias Decreto 367/12)</t>
  </si>
  <si>
    <r>
      <t xml:space="preserve">SGP </t>
    </r>
    <r>
      <rPr>
        <b/>
        <sz val="8"/>
        <rFont val="Arial"/>
        <family val="2"/>
      </rPr>
      <t>adición (Decreto 359/12  - 666))</t>
    </r>
  </si>
  <si>
    <t>Objetivo 1</t>
  </si>
  <si>
    <t>Desarrollo integarl del ser humano</t>
  </si>
  <si>
    <t>Girado (Actas 1-3-4-5)</t>
  </si>
  <si>
    <t>Acta No. 02 - Mayo 31 de 2012 - $ 1.666.110,722</t>
  </si>
  <si>
    <t>7000039647            (06-06-2012)</t>
  </si>
  <si>
    <t>8000046456     (20-11-2012)</t>
  </si>
  <si>
    <t>en trámite</t>
  </si>
  <si>
    <t>Acta 06 de 2012</t>
  </si>
  <si>
    <t>7000044453  (nov-28/2012)</t>
  </si>
  <si>
    <t>Acta 04             Nov-13-12</t>
  </si>
  <si>
    <t>7000039638                 (06-06-2012)</t>
  </si>
  <si>
    <t>7000042356                  (13-09-2012)</t>
  </si>
  <si>
    <t>7000039647                       (06-06-2012)</t>
  </si>
  <si>
    <t>700044705                       (DIC-05-12)</t>
  </si>
  <si>
    <t>Girado (Actas 1-3-4)</t>
  </si>
  <si>
    <r>
      <t>SGP A</t>
    </r>
    <r>
      <rPr>
        <b/>
        <sz val="8"/>
        <rFont val="Arial"/>
        <family val="2"/>
      </rPr>
      <t>dición (Decreto 359/12  - 666))</t>
    </r>
  </si>
  <si>
    <t>Adición Regalias Decreto 367/12)</t>
  </si>
  <si>
    <t>Acta  06/2012</t>
  </si>
  <si>
    <t>Total   transferido 2012</t>
  </si>
  <si>
    <r>
      <rPr>
        <b/>
        <sz val="11"/>
        <color rgb="FFFF0000"/>
        <rFont val="Arial"/>
        <family val="2"/>
      </rPr>
      <t>Nota</t>
    </r>
    <r>
      <rPr>
        <sz val="11"/>
        <color rgb="FFFF0000"/>
        <rFont val="Arial"/>
        <family val="2"/>
      </rPr>
      <t>: Actas 2 y 5 de 2012 - recursos 2011</t>
    </r>
  </si>
  <si>
    <t>Diciembre  de 2012</t>
  </si>
  <si>
    <t>8000046391        (16-11-2012)</t>
  </si>
  <si>
    <t>Acta No. 05 de 2012  - diciembre en trámite</t>
  </si>
  <si>
    <t>Diciembre 15  de 2012</t>
  </si>
  <si>
    <t>Dicembre 15 de 2012</t>
  </si>
  <si>
    <t>Diciembre 15 de 2012</t>
  </si>
  <si>
    <r>
      <rPr>
        <b/>
        <sz val="11"/>
        <color theme="1"/>
        <rFont val="Arial"/>
        <family val="2"/>
      </rPr>
      <t xml:space="preserve">Nota: </t>
    </r>
    <r>
      <rPr>
        <sz val="11"/>
        <color theme="1"/>
        <rFont val="Calibri"/>
        <family val="2"/>
        <scheme val="minor"/>
      </rPr>
      <t>Actas  2 y 5  recursos 2011</t>
    </r>
  </si>
  <si>
    <t xml:space="preserve">Faltante (Adicion)  RO </t>
  </si>
  <si>
    <t>INDICADOR</t>
  </si>
  <si>
    <t>RESPONSABLE</t>
  </si>
  <si>
    <t>&lt;Definir la meta anual propuesta&gt;</t>
  </si>
  <si>
    <t>&lt;Definir la Dirección responsable del cumplimiento de la meta&gt;</t>
  </si>
  <si>
    <t>OBJETIVOS 
ESTRATÉGICOS</t>
  </si>
  <si>
    <t>DESCRIPCIÓN DE LA META</t>
  </si>
  <si>
    <t>LINEA DE ACCIÓN ESTRATÉGICA</t>
  </si>
  <si>
    <t>&lt;Especificar objetivo de acuerdo con el Plan Estratégico &gt;</t>
  </si>
  <si>
    <t>&lt;Especificar Meta de acuerdo con el Plan Estratégico&gt;</t>
  </si>
  <si>
    <t>&lt;Definir las llíneas de acción a trabajar de acuerdo con el Plan Estratégico&gt;</t>
  </si>
  <si>
    <t>&lt;Definir el indicador con el cual se medirá el cumplimiento de la meta o de la línea de acción&gt;</t>
  </si>
  <si>
    <t>PORCENTAJE DE CUMPLIMIENTO</t>
  </si>
  <si>
    <t>PORCENTAJE DE EJECUCIÓN</t>
  </si>
  <si>
    <t>&lt;Definir el presupuesto asignado a la meta&gt;</t>
  </si>
  <si>
    <t>&lt;Espedificar la ejecución presupuestal alcanzada a la fecha&gt;</t>
  </si>
  <si>
    <t>=(LOGRO META/META) x 100</t>
  </si>
  <si>
    <t>=(EJECUCIÓN/PRESUPUESTO) x 100</t>
  </si>
  <si>
    <t>&lt;Especificar el logro alcanzado durante el periodo&gt;</t>
  </si>
  <si>
    <t>META &lt;vigencia&gt;</t>
  </si>
  <si>
    <t>LOGRO META &lt;periodo&gt; &lt;vigencia&gt;</t>
  </si>
  <si>
    <t>PRESUPUESTO  &lt;vigencia&gt;</t>
  </si>
  <si>
    <t>EJECUCIÓN &lt;periodo&gt; &lt;vigencia&gt;</t>
  </si>
  <si>
    <t xml:space="preserve">PRINCIPALES ACTIVIDADES REALIZADAS PARA EL CUMPLIMIENTO DEL LOGRO </t>
  </si>
  <si>
    <t>PRINCIPALES DIFICULTADES</t>
  </si>
  <si>
    <t>&lt;Describa las principales actividades realizadas para el cumplimiento del logro&gt;</t>
  </si>
  <si>
    <t>&lt;Describa las principales dificultadas presentadas durante el periodo&gt;</t>
  </si>
  <si>
    <t>Código: PDE-F243</t>
  </si>
  <si>
    <t>Versión: 3</t>
  </si>
  <si>
    <t>PERIODO:</t>
  </si>
  <si>
    <t>VIGENCIA:</t>
  </si>
  <si>
    <t>º</t>
  </si>
  <si>
    <t>AVANCE PLAN DE ACCIÓN ESTRATEGICO</t>
  </si>
  <si>
    <t>Fecha: 17/04/2018</t>
  </si>
  <si>
    <t>Elaboro: __________________</t>
  </si>
  <si>
    <t>Cargo: ___________________</t>
  </si>
  <si>
    <t xml:space="preserve">
Firma: ____________________</t>
  </si>
  <si>
    <t xml:space="preserve">Firma: ___________________________________ </t>
  </si>
  <si>
    <t>Cargo: ___________________________________</t>
  </si>
  <si>
    <t xml:space="preserve">Firma: ________________________________ </t>
  </si>
  <si>
    <t>Revisó: _______________________________</t>
  </si>
  <si>
    <t>Aprobó: __________________________________</t>
  </si>
  <si>
    <t>Cargo: 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</si>
</sst>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 #,##0.00_);_(&quot;$&quot;\ * \(#,##0.00\);_(&quot;$&quot;\ * &quot;-&quot;??_);_(@_)"/>
    <numFmt numFmtId="43" formatCode="_(* #,##0.00_);_(* \(#,##0.00\);_(* &quot;-&quot;??_);_(@_)"/>
    <numFmt numFmtId="164" formatCode="0.0%"/>
    <numFmt numFmtId="165" formatCode="_([$€]* #,##0.00_);_([$€]* \(#,##0.00\);_([$€]* &quot;-&quot;??_);_(@_)"/>
    <numFmt numFmtId="166" formatCode="&quot;$&quot;\ #,##0.00"/>
    <numFmt numFmtId="167" formatCode="&quot;$&quot;\ #,##0"/>
    <numFmt numFmtId="168" formatCode="0.0"/>
    <numFmt numFmtId="169" formatCode="#,##0.0"/>
  </numFmts>
  <fonts count="9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6"/>
      <color theme="1"/>
      <name val="Calibri"/>
      <family val="2"/>
      <scheme val="minor"/>
    </font>
    <font>
      <sz val="7"/>
      <color theme="1"/>
      <name val="Calibri"/>
      <family val="2"/>
      <scheme val="minor"/>
    </font>
    <font>
      <sz val="10"/>
      <name val="Arial"/>
      <family val="2"/>
    </font>
    <font>
      <sz val="8"/>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sz val="10"/>
      <color theme="1"/>
      <name val="Arial"/>
      <family val="2"/>
    </font>
    <font>
      <sz val="11"/>
      <color theme="1"/>
      <name val="Arial"/>
      <family val="2"/>
    </font>
    <font>
      <b/>
      <sz val="11"/>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
      <b/>
      <sz val="10"/>
      <name val="Arial"/>
      <family val="2"/>
    </font>
    <font>
      <b/>
      <sz val="12"/>
      <name val="Arial"/>
      <family val="2"/>
    </font>
    <font>
      <b/>
      <sz val="11"/>
      <name val="Arial"/>
      <family val="2"/>
    </font>
    <font>
      <sz val="11"/>
      <name val="Arial"/>
      <family val="2"/>
    </font>
    <font>
      <sz val="9"/>
      <name val="Arial"/>
      <family val="2"/>
    </font>
    <font>
      <b/>
      <sz val="11"/>
      <color rgb="FFFF0000"/>
      <name val="Arial"/>
      <family val="2"/>
    </font>
    <font>
      <b/>
      <sz val="8"/>
      <name val="Arial"/>
      <family val="2"/>
    </font>
    <font>
      <b/>
      <sz val="9"/>
      <name val="Arial"/>
      <family val="2"/>
    </font>
    <font>
      <sz val="12"/>
      <name val="Arial"/>
      <family val="2"/>
    </font>
    <font>
      <sz val="10"/>
      <color rgb="FFFF0000"/>
      <name val="Arial"/>
      <family val="2"/>
    </font>
    <font>
      <sz val="8"/>
      <name val="Arial"/>
      <family val="2"/>
    </font>
    <font>
      <b/>
      <sz val="10"/>
      <color rgb="FFFF0000"/>
      <name val="Arial"/>
      <family val="2"/>
    </font>
    <font>
      <sz val="7"/>
      <name val="Arial"/>
      <family val="2"/>
    </font>
    <font>
      <sz val="9"/>
      <color rgb="FFFF0000"/>
      <name val="Arial"/>
      <family val="2"/>
    </font>
    <font>
      <b/>
      <sz val="8"/>
      <color indexed="10"/>
      <name val="Arial"/>
      <family val="2"/>
    </font>
    <font>
      <b/>
      <sz val="8"/>
      <color rgb="FF00B050"/>
      <name val="Arial"/>
      <family val="2"/>
    </font>
    <font>
      <b/>
      <sz val="12"/>
      <color rgb="FFFF0000"/>
      <name val="Arial"/>
      <family val="2"/>
    </font>
    <font>
      <sz val="8"/>
      <color theme="1"/>
      <name val="Arial"/>
      <family val="2"/>
    </font>
    <font>
      <b/>
      <sz val="12"/>
      <color theme="1"/>
      <name val="Arial"/>
      <family val="2"/>
    </font>
    <font>
      <b/>
      <sz val="10"/>
      <color indexed="10"/>
      <name val="Arial"/>
      <family val="2"/>
    </font>
    <font>
      <sz val="12"/>
      <color theme="1"/>
      <name val="Arial"/>
      <family val="2"/>
    </font>
    <font>
      <b/>
      <sz val="14"/>
      <color theme="1"/>
      <name val="Arial"/>
      <family val="2"/>
    </font>
    <font>
      <b/>
      <sz val="10"/>
      <color theme="1"/>
      <name val="Times New Roman"/>
      <family val="1"/>
    </font>
    <font>
      <b/>
      <sz val="9"/>
      <color rgb="FFFF0000"/>
      <name val="Arial"/>
      <family val="2"/>
    </font>
    <font>
      <sz val="8"/>
      <color rgb="FFFF0000"/>
      <name val="Arial"/>
      <family val="2"/>
    </font>
    <font>
      <sz val="6"/>
      <name val="Arial"/>
      <family val="2"/>
    </font>
    <font>
      <b/>
      <sz val="8"/>
      <color rgb="FFFF0000"/>
      <name val="Arial"/>
      <family val="2"/>
    </font>
    <font>
      <b/>
      <sz val="11"/>
      <color rgb="FF00B050"/>
      <name val="Arial"/>
      <family val="2"/>
    </font>
    <font>
      <sz val="11"/>
      <color rgb="FFFF0000"/>
      <name val="Arial"/>
      <family val="2"/>
    </font>
    <font>
      <b/>
      <sz val="6"/>
      <color theme="1"/>
      <name val="Arial"/>
      <family val="2"/>
    </font>
    <font>
      <sz val="7"/>
      <color theme="1"/>
      <name val="Arial"/>
      <family val="2"/>
    </font>
    <font>
      <sz val="6"/>
      <color theme="1"/>
      <name val="Arial"/>
      <family val="2"/>
    </font>
    <font>
      <b/>
      <sz val="7"/>
      <color theme="1"/>
      <name val="Arial"/>
      <family val="2"/>
    </font>
    <font>
      <b/>
      <sz val="7"/>
      <name val="Arial"/>
      <family val="2"/>
    </font>
    <font>
      <b/>
      <sz val="6"/>
      <name val="Arial"/>
      <family val="2"/>
    </font>
    <font>
      <b/>
      <sz val="9"/>
      <color rgb="FF00B050"/>
      <name val="Arial"/>
      <family val="2"/>
    </font>
    <font>
      <b/>
      <sz val="10"/>
      <color rgb="FF00B050"/>
      <name val="Arial"/>
      <family val="2"/>
    </font>
    <font>
      <b/>
      <sz val="14"/>
      <color rgb="FFFF0000"/>
      <name val="Calibri"/>
      <family val="2"/>
      <scheme val="minor"/>
    </font>
    <font>
      <b/>
      <sz val="7"/>
      <color rgb="FF00B050"/>
      <name val="Arial"/>
      <family val="2"/>
    </font>
    <font>
      <b/>
      <sz val="7"/>
      <color rgb="FFFF0000"/>
      <name val="Arial"/>
      <family val="2"/>
    </font>
    <font>
      <b/>
      <sz val="14"/>
      <color rgb="FFFF0000"/>
      <name val="Arial"/>
      <family val="2"/>
    </font>
    <font>
      <sz val="9"/>
      <color rgb="FF7030A0"/>
      <name val="Arial"/>
      <family val="2"/>
    </font>
    <font>
      <b/>
      <sz val="9"/>
      <color rgb="FF7030A0"/>
      <name val="Arial"/>
      <family val="2"/>
    </font>
    <font>
      <sz val="10"/>
      <color rgb="FF00B0F0"/>
      <name val="Arial"/>
      <family val="2"/>
    </font>
    <font>
      <b/>
      <sz val="10"/>
      <color rgb="FF00B0F0"/>
      <name val="Arial"/>
      <family val="2"/>
    </font>
    <font>
      <b/>
      <sz val="10"/>
      <color rgb="FF7030A0"/>
      <name val="Arial"/>
      <family val="2"/>
    </font>
    <font>
      <b/>
      <sz val="9"/>
      <color theme="9"/>
      <name val="Arial"/>
      <family val="2"/>
    </font>
    <font>
      <b/>
      <sz val="10"/>
      <color theme="9"/>
      <name val="Arial"/>
      <family val="2"/>
    </font>
    <font>
      <sz val="14"/>
      <color theme="1"/>
      <name val="Calibri"/>
      <family val="2"/>
      <scheme val="minor"/>
    </font>
    <font>
      <b/>
      <sz val="11"/>
      <color rgb="FFC00000"/>
      <name val="Calibri"/>
      <family val="2"/>
      <scheme val="minor"/>
    </font>
    <font>
      <b/>
      <sz val="9"/>
      <color rgb="FFC00000"/>
      <name val="Arial"/>
      <family val="2"/>
    </font>
    <font>
      <b/>
      <sz val="11"/>
      <color rgb="FFC00000"/>
      <name val="Arial"/>
      <family val="2"/>
    </font>
    <font>
      <sz val="11"/>
      <name val="Calibri"/>
      <family val="2"/>
      <scheme val="minor"/>
    </font>
    <font>
      <b/>
      <sz val="11"/>
      <color rgb="FF7030A0"/>
      <name val="Arial"/>
      <family val="2"/>
    </font>
    <font>
      <b/>
      <sz val="12"/>
      <color rgb="FF7030A0"/>
      <name val="Arial"/>
      <family val="2"/>
    </font>
    <font>
      <b/>
      <sz val="14"/>
      <name val="Arial"/>
      <family val="2"/>
    </font>
    <font>
      <b/>
      <sz val="11"/>
      <color rgb="FF00B0F0"/>
      <name val="Arial"/>
      <family val="2"/>
    </font>
    <font>
      <sz val="12"/>
      <color theme="1"/>
      <name val="Calibri"/>
      <family val="2"/>
      <scheme val="minor"/>
    </font>
    <font>
      <b/>
      <sz val="12"/>
      <color rgb="FF0070C0"/>
      <name val="Arial"/>
      <family val="2"/>
    </font>
    <font>
      <b/>
      <sz val="11"/>
      <color rgb="FF0070C0"/>
      <name val="Arial"/>
      <family val="2"/>
    </font>
    <font>
      <b/>
      <sz val="7"/>
      <color indexed="8"/>
      <name val="Arial"/>
      <family val="2"/>
    </font>
    <font>
      <b/>
      <sz val="16"/>
      <color theme="1"/>
      <name val="Arial"/>
      <family val="2"/>
    </font>
    <font>
      <b/>
      <sz val="16"/>
      <color rgb="FFFF0000"/>
      <name val="Arial"/>
      <family val="2"/>
    </font>
    <font>
      <b/>
      <sz val="12"/>
      <color theme="1" tint="0.14999847407452621"/>
      <name val="Arial"/>
      <family val="2"/>
    </font>
    <font>
      <sz val="11"/>
      <color theme="3"/>
      <name val="Arial"/>
      <family val="2"/>
    </font>
    <font>
      <sz val="11"/>
      <color rgb="FF002060"/>
      <name val="Arial"/>
      <family val="2"/>
    </font>
    <font>
      <b/>
      <sz val="12"/>
      <color rgb="FF00B050"/>
      <name val="Arial"/>
      <family val="2"/>
    </font>
    <font>
      <b/>
      <sz val="12"/>
      <color rgb="FFC00000"/>
      <name val="Arial"/>
      <family val="2"/>
    </font>
    <font>
      <b/>
      <sz val="11"/>
      <color theme="5"/>
      <name val="Arial"/>
      <family val="2"/>
    </font>
    <font>
      <b/>
      <sz val="11"/>
      <color rgb="FF002060"/>
      <name val="Arial"/>
      <family val="2"/>
    </font>
    <font>
      <sz val="11"/>
      <color indexed="8"/>
      <name val="Calibri"/>
      <family val="2"/>
    </font>
    <font>
      <b/>
      <sz val="12"/>
      <color theme="0"/>
      <name val="Tahoma"/>
      <family val="2"/>
    </font>
    <font>
      <sz val="12"/>
      <color theme="1"/>
      <name val="Tahoma"/>
      <family val="2"/>
    </font>
    <font>
      <sz val="12"/>
      <color rgb="FFFF0000"/>
      <name val="Tahoma"/>
      <family val="2"/>
    </font>
    <font>
      <sz val="12"/>
      <name val="Tahoma"/>
      <family val="2"/>
    </font>
    <font>
      <b/>
      <sz val="12"/>
      <color theme="1"/>
      <name val="Tahoma"/>
      <family val="2"/>
    </font>
    <font>
      <b/>
      <sz val="12"/>
      <name val="Tahoma"/>
      <family val="2"/>
    </font>
  </fonts>
  <fills count="5">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002060"/>
        <bgColor indexed="64"/>
      </patternFill>
    </fill>
  </fills>
  <borders count="1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ck">
        <color indexed="64"/>
      </right>
      <top/>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n">
        <color indexed="64"/>
      </right>
      <top/>
      <bottom/>
      <diagonal/>
    </border>
    <border>
      <left style="thick">
        <color indexed="64"/>
      </left>
      <right style="thick">
        <color indexed="64"/>
      </right>
      <top style="medium">
        <color indexed="64"/>
      </top>
      <bottom style="medium">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ck">
        <color indexed="64"/>
      </right>
      <top/>
      <bottom/>
      <diagonal/>
    </border>
    <border>
      <left/>
      <right/>
      <top style="thin">
        <color indexed="64"/>
      </top>
      <bottom style="thin">
        <color indexed="64"/>
      </bottom>
      <diagonal/>
    </border>
    <border>
      <left style="thick">
        <color indexed="64"/>
      </left>
      <right/>
      <top style="thick">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ck">
        <color indexed="64"/>
      </right>
      <top style="thick">
        <color indexed="64"/>
      </top>
      <bottom style="thick">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s>
  <cellStyleXfs count="57">
    <xf numFmtId="0" fontId="0" fillId="0" borderId="0"/>
    <xf numFmtId="9" fontId="1"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65" fontId="7" fillId="0" borderId="0"/>
    <xf numFmtId="0" fontId="7" fillId="0" borderId="0"/>
    <xf numFmtId="0" fontId="7" fillId="0" borderId="0"/>
    <xf numFmtId="0" fontId="7" fillId="0" borderId="0"/>
    <xf numFmtId="165" fontId="7" fillId="0" borderId="0"/>
    <xf numFmtId="0" fontId="7" fillId="0" borderId="0"/>
    <xf numFmtId="0" fontId="7" fillId="0" borderId="0"/>
    <xf numFmtId="0" fontId="7" fillId="0" borderId="0"/>
    <xf numFmtId="0" fontId="7" fillId="0" borderId="0"/>
    <xf numFmtId="165" fontId="7" fillId="0" borderId="0"/>
    <xf numFmtId="0" fontId="7" fillId="0" borderId="0"/>
    <xf numFmtId="0" fontId="7" fillId="0" borderId="0"/>
    <xf numFmtId="0" fontId="7" fillId="0" borderId="0"/>
    <xf numFmtId="0" fontId="7" fillId="0" borderId="0"/>
    <xf numFmtId="165" fontId="7" fillId="0" borderId="0"/>
    <xf numFmtId="0" fontId="7" fillId="0" borderId="0"/>
    <xf numFmtId="0" fontId="7" fillId="0" borderId="0"/>
    <xf numFmtId="0" fontId="7" fillId="0" borderId="0"/>
    <xf numFmtId="0" fontId="7" fillId="0" borderId="0"/>
    <xf numFmtId="0" fontId="7" fillId="0" borderId="0"/>
    <xf numFmtId="165"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165" fontId="7" fillId="0" borderId="0"/>
    <xf numFmtId="0" fontId="7" fillId="0" borderId="0"/>
    <xf numFmtId="0" fontId="7" fillId="0" borderId="0"/>
    <xf numFmtId="165"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165" fontId="7" fillId="0" borderId="0"/>
    <xf numFmtId="9" fontId="7" fillId="0" borderId="0" applyFont="0" applyFill="0" applyBorder="0" applyAlignment="0" applyProtection="0"/>
    <xf numFmtId="165" fontId="7" fillId="0" borderId="0"/>
    <xf numFmtId="0" fontId="89" fillId="0" borderId="0"/>
    <xf numFmtId="43" fontId="1" fillId="0" borderId="0" applyFont="0" applyFill="0" applyBorder="0" applyAlignment="0" applyProtection="0"/>
    <xf numFmtId="44" fontId="1" fillId="0" borderId="0" applyFont="0" applyFill="0" applyBorder="0" applyAlignment="0" applyProtection="0"/>
  </cellStyleXfs>
  <cellXfs count="1823">
    <xf numFmtId="0" fontId="0" fillId="0" borderId="0" xfId="0"/>
    <xf numFmtId="4" fontId="0" fillId="0" borderId="0" xfId="0" applyNumberFormat="1"/>
    <xf numFmtId="4" fontId="0" fillId="0" borderId="0" xfId="0" applyNumberFormat="1" applyBorder="1"/>
    <xf numFmtId="4" fontId="0" fillId="0" borderId="2" xfId="0" applyNumberFormat="1" applyBorder="1"/>
    <xf numFmtId="4" fontId="0" fillId="0" borderId="7" xfId="0" applyNumberFormat="1" applyBorder="1"/>
    <xf numFmtId="0" fontId="2" fillId="0" borderId="8" xfId="0" applyFont="1" applyBorder="1"/>
    <xf numFmtId="4" fontId="2" fillId="0" borderId="9" xfId="0" applyNumberFormat="1" applyFont="1" applyBorder="1"/>
    <xf numFmtId="4" fontId="2" fillId="0" borderId="10" xfId="0" applyNumberFormat="1" applyFont="1" applyBorder="1"/>
    <xf numFmtId="0" fontId="2" fillId="0" borderId="4" xfId="0" applyFont="1" applyBorder="1" applyAlignment="1">
      <alignment horizontal="center" vertical="center" wrapText="1"/>
    </xf>
    <xf numFmtId="0" fontId="0" fillId="0" borderId="0" xfId="0"/>
    <xf numFmtId="0" fontId="2" fillId="0" borderId="3" xfId="0" applyFont="1" applyBorder="1" applyAlignment="1">
      <alignment horizontal="center" vertical="center" wrapText="1"/>
    </xf>
    <xf numFmtId="0" fontId="3" fillId="0" borderId="6" xfId="0" applyFont="1" applyBorder="1" applyAlignment="1">
      <alignment horizontal="center"/>
    </xf>
    <xf numFmtId="0" fontId="4" fillId="0" borderId="8" xfId="0" applyFont="1" applyBorder="1" applyAlignment="1">
      <alignment horizontal="center"/>
    </xf>
    <xf numFmtId="0" fontId="2" fillId="0" borderId="4" xfId="0" applyFont="1" applyBorder="1" applyAlignment="1">
      <alignment horizontal="center" vertical="center" wrapText="1"/>
    </xf>
    <xf numFmtId="3" fontId="3" fillId="0" borderId="2" xfId="0" applyNumberFormat="1" applyFont="1" applyBorder="1"/>
    <xf numFmtId="3" fontId="4" fillId="0" borderId="9" xfId="0" applyNumberFormat="1" applyFont="1" applyBorder="1"/>
    <xf numFmtId="3" fontId="0" fillId="0" borderId="0" xfId="0" applyNumberFormat="1"/>
    <xf numFmtId="0" fontId="0" fillId="0" borderId="0" xfId="0" applyFill="1" applyBorder="1"/>
    <xf numFmtId="3" fontId="4" fillId="0" borderId="2" xfId="0" applyNumberFormat="1" applyFont="1" applyBorder="1"/>
    <xf numFmtId="0" fontId="2" fillId="0" borderId="0" xfId="0" applyFont="1" applyFill="1" applyBorder="1"/>
    <xf numFmtId="9" fontId="0" fillId="0" borderId="0" xfId="0" applyNumberFormat="1"/>
    <xf numFmtId="0" fontId="0" fillId="0" borderId="2" xfId="0" applyBorder="1"/>
    <xf numFmtId="0" fontId="2" fillId="0" borderId="2" xfId="0" applyFont="1" applyFill="1" applyBorder="1"/>
    <xf numFmtId="0" fontId="2" fillId="0" borderId="13" xfId="0" applyFont="1" applyBorder="1" applyAlignment="1">
      <alignment horizontal="center" vertical="center" wrapText="1"/>
    </xf>
    <xf numFmtId="0" fontId="3" fillId="0" borderId="11" xfId="0" applyFont="1" applyBorder="1" applyAlignment="1">
      <alignment horizontal="center"/>
    </xf>
    <xf numFmtId="0" fontId="4" fillId="0" borderId="12" xfId="0" applyFont="1" applyBorder="1" applyAlignment="1">
      <alignment horizontal="center"/>
    </xf>
    <xf numFmtId="9" fontId="3" fillId="0" borderId="11" xfId="0" applyNumberFormat="1" applyFont="1" applyBorder="1" applyAlignment="1">
      <alignment horizontal="center"/>
    </xf>
    <xf numFmtId="3" fontId="2" fillId="0" borderId="0" xfId="0" applyNumberFormat="1" applyFont="1"/>
    <xf numFmtId="0" fontId="8" fillId="0" borderId="0" xfId="0" applyFont="1"/>
    <xf numFmtId="0" fontId="2" fillId="0" borderId="0" xfId="0" applyFont="1" applyAlignment="1">
      <alignment vertical="center"/>
    </xf>
    <xf numFmtId="0" fontId="0" fillId="0" borderId="0" xfId="0" applyAlignment="1"/>
    <xf numFmtId="4" fontId="10" fillId="0" borderId="2" xfId="0" applyNumberFormat="1" applyFont="1" applyBorder="1"/>
    <xf numFmtId="4" fontId="10" fillId="0" borderId="7" xfId="0" applyNumberFormat="1" applyFont="1" applyBorder="1"/>
    <xf numFmtId="0" fontId="11" fillId="0" borderId="3" xfId="0" applyFont="1" applyBorder="1" applyAlignment="1">
      <alignment horizontal="center" vertical="center" wrapText="1"/>
    </xf>
    <xf numFmtId="0" fontId="10" fillId="0" borderId="6" xfId="0" applyFont="1" applyBorder="1"/>
    <xf numFmtId="0" fontId="0" fillId="0" borderId="6" xfId="0" applyFont="1" applyBorder="1"/>
    <xf numFmtId="4" fontId="0" fillId="0" borderId="2" xfId="0" applyNumberFormat="1" applyFont="1" applyBorder="1"/>
    <xf numFmtId="4" fontId="0" fillId="0" borderId="7" xfId="0" applyNumberFormat="1" applyFont="1" applyBorder="1"/>
    <xf numFmtId="0" fontId="2" fillId="0" borderId="14" xfId="0" applyFont="1" applyFill="1" applyBorder="1" applyAlignment="1">
      <alignment horizontal="center" vertical="center" wrapText="1"/>
    </xf>
    <xf numFmtId="4" fontId="0" fillId="0" borderId="15" xfId="0" applyNumberFormat="1" applyBorder="1"/>
    <xf numFmtId="4" fontId="0" fillId="0" borderId="16" xfId="0" applyNumberForma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4" xfId="0" applyFont="1" applyBorder="1" applyAlignment="1">
      <alignment horizontal="center" vertical="center"/>
    </xf>
    <xf numFmtId="164" fontId="0" fillId="0" borderId="6" xfId="1" applyNumberFormat="1" applyFont="1" applyBorder="1"/>
    <xf numFmtId="164" fontId="0" fillId="0" borderId="8" xfId="1" applyNumberFormat="1" applyFont="1" applyBorder="1"/>
    <xf numFmtId="0" fontId="0" fillId="0" borderId="9" xfId="0" applyBorder="1"/>
    <xf numFmtId="4" fontId="0" fillId="0" borderId="9" xfId="0" applyNumberFormat="1" applyBorder="1"/>
    <xf numFmtId="0" fontId="0" fillId="0" borderId="0" xfId="0" applyBorder="1" applyAlignment="1">
      <alignment vertical="center"/>
    </xf>
    <xf numFmtId="0" fontId="0" fillId="0" borderId="0" xfId="0" applyBorder="1"/>
    <xf numFmtId="0" fontId="2" fillId="0" borderId="5" xfId="0" applyFont="1" applyBorder="1" applyAlignment="1">
      <alignment horizontal="center" vertical="center"/>
    </xf>
    <xf numFmtId="4" fontId="0" fillId="0" borderId="10" xfId="0" applyNumberFormat="1" applyBorder="1"/>
    <xf numFmtId="0" fontId="2" fillId="0" borderId="14" xfId="0" applyFont="1" applyFill="1" applyBorder="1" applyAlignment="1">
      <alignment horizontal="center" vertical="center"/>
    </xf>
    <xf numFmtId="3" fontId="0" fillId="0" borderId="15" xfId="0" applyNumberFormat="1" applyBorder="1"/>
    <xf numFmtId="3" fontId="0" fillId="0" borderId="16" xfId="0" applyNumberFormat="1" applyBorder="1"/>
    <xf numFmtId="4" fontId="6" fillId="0" borderId="15" xfId="0" applyNumberFormat="1" applyFont="1" applyBorder="1" applyAlignment="1">
      <alignment horizontal="center" wrapText="1"/>
    </xf>
    <xf numFmtId="0" fontId="2" fillId="0" borderId="0" xfId="0" applyFont="1" applyFill="1" applyBorder="1" applyAlignment="1">
      <alignment horizontal="center" vertical="center" wrapText="1"/>
    </xf>
    <xf numFmtId="0" fontId="13" fillId="0" borderId="0" xfId="0" applyFont="1"/>
    <xf numFmtId="4" fontId="14" fillId="0" borderId="0" xfId="0" applyNumberFormat="1" applyFont="1"/>
    <xf numFmtId="4" fontId="17" fillId="0" borderId="0" xfId="0" applyNumberFormat="1" applyFont="1"/>
    <xf numFmtId="4" fontId="12" fillId="0" borderId="0" xfId="0" applyNumberFormat="1" applyFont="1"/>
    <xf numFmtId="4" fontId="15" fillId="0" borderId="0" xfId="0" applyNumberFormat="1" applyFont="1"/>
    <xf numFmtId="4" fontId="2" fillId="0" borderId="16" xfId="0" applyNumberFormat="1" applyFont="1" applyBorder="1"/>
    <xf numFmtId="4" fontId="12" fillId="0" borderId="0" xfId="0" applyNumberFormat="1" applyFont="1" applyBorder="1"/>
    <xf numFmtId="4" fontId="15" fillId="0" borderId="0" xfId="0" applyNumberFormat="1" applyFont="1" applyAlignment="1">
      <alignment horizontal="center"/>
    </xf>
    <xf numFmtId="4" fontId="12" fillId="0" borderId="0" xfId="0" applyNumberFormat="1" applyFont="1" applyAlignment="1">
      <alignment horizontal="center"/>
    </xf>
    <xf numFmtId="4" fontId="12" fillId="0" borderId="2" xfId="0" applyNumberFormat="1" applyFont="1" applyBorder="1"/>
    <xf numFmtId="4" fontId="15" fillId="0" borderId="2" xfId="0" applyNumberFormat="1" applyFont="1" applyFill="1" applyBorder="1"/>
    <xf numFmtId="4" fontId="15" fillId="0" borderId="2" xfId="0" applyNumberFormat="1" applyFont="1" applyBorder="1"/>
    <xf numFmtId="4" fontId="15" fillId="0" borderId="0" xfId="0" applyNumberFormat="1" applyFont="1" applyBorder="1"/>
    <xf numFmtId="4" fontId="15" fillId="0" borderId="0" xfId="0" applyNumberFormat="1" applyFont="1" applyFill="1" applyBorder="1"/>
    <xf numFmtId="4" fontId="12" fillId="0" borderId="0" xfId="0" applyNumberFormat="1" applyFont="1" applyFill="1" applyBorder="1"/>
    <xf numFmtId="4" fontId="12" fillId="0" borderId="0" xfId="0" applyNumberFormat="1" applyFont="1" applyAlignment="1">
      <alignment horizontal="right"/>
    </xf>
    <xf numFmtId="4" fontId="15" fillId="0" borderId="0" xfId="0" applyNumberFormat="1" applyFont="1" applyAlignment="1">
      <alignment horizontal="right"/>
    </xf>
    <xf numFmtId="4" fontId="12" fillId="0" borderId="0" xfId="0" applyNumberFormat="1" applyFont="1" applyAlignment="1">
      <alignment wrapText="1"/>
    </xf>
    <xf numFmtId="4" fontId="12" fillId="0" borderId="0" xfId="0" applyNumberFormat="1" applyFont="1" applyBorder="1" applyAlignment="1">
      <alignment horizontal="center"/>
    </xf>
    <xf numFmtId="4" fontId="16" fillId="0" borderId="0" xfId="0" applyNumberFormat="1" applyFont="1" applyFill="1" applyBorder="1" applyAlignment="1">
      <alignment horizontal="right"/>
    </xf>
    <xf numFmtId="166" fontId="7" fillId="0" borderId="0" xfId="0" applyNumberFormat="1" applyFont="1" applyBorder="1" applyAlignment="1">
      <alignment vertical="center" wrapText="1"/>
    </xf>
    <xf numFmtId="0" fontId="14" fillId="0" borderId="0" xfId="0" applyFont="1" applyAlignment="1">
      <alignment vertical="center"/>
    </xf>
    <xf numFmtId="0" fontId="20" fillId="0" borderId="18" xfId="0" applyFont="1" applyBorder="1" applyAlignment="1">
      <alignment horizontal="center" vertical="center" wrapText="1"/>
    </xf>
    <xf numFmtId="0" fontId="21" fillId="0" borderId="18" xfId="0" applyFont="1" applyBorder="1" applyAlignment="1">
      <alignment horizontal="center" vertical="center" wrapText="1"/>
    </xf>
    <xf numFmtId="166" fontId="21" fillId="0" borderId="18" xfId="0" applyNumberFormat="1" applyFont="1" applyBorder="1" applyAlignment="1">
      <alignment vertical="center"/>
    </xf>
    <xf numFmtId="166" fontId="21" fillId="0" borderId="0" xfId="0" applyNumberFormat="1" applyFont="1" applyBorder="1" applyAlignment="1">
      <alignment horizontal="right" vertical="center" wrapText="1"/>
    </xf>
    <xf numFmtId="0" fontId="25" fillId="0" borderId="18" xfId="0" applyFont="1" applyBorder="1" applyAlignment="1">
      <alignment horizontal="center" vertical="center" wrapText="1"/>
    </xf>
    <xf numFmtId="0" fontId="20" fillId="0" borderId="23" xfId="0" applyFont="1" applyBorder="1" applyAlignment="1">
      <alignment horizontal="center" vertical="center" wrapText="1"/>
    </xf>
    <xf numFmtId="166" fontId="23" fillId="0" borderId="18" xfId="0" applyNumberFormat="1" applyFont="1" applyBorder="1" applyAlignment="1">
      <alignment vertical="center" wrapText="1"/>
    </xf>
    <xf numFmtId="0" fontId="23" fillId="0" borderId="18" xfId="0" applyFont="1" applyBorder="1" applyAlignment="1">
      <alignment horizontal="left" vertical="center" wrapText="1"/>
    </xf>
    <xf numFmtId="0" fontId="27" fillId="0" borderId="18" xfId="0" applyNumberFormat="1" applyFont="1" applyBorder="1" applyAlignment="1">
      <alignment horizontal="center" vertical="center" wrapText="1"/>
    </xf>
    <xf numFmtId="0" fontId="23" fillId="0" borderId="18" xfId="0" applyFont="1" applyBorder="1" applyAlignment="1">
      <alignment vertical="center" wrapText="1"/>
    </xf>
    <xf numFmtId="0" fontId="27" fillId="0" borderId="18" xfId="0" applyNumberFormat="1" applyFont="1" applyBorder="1" applyAlignment="1">
      <alignment vertical="center" wrapText="1"/>
    </xf>
    <xf numFmtId="166" fontId="33" fillId="0" borderId="18" xfId="0" applyNumberFormat="1" applyFont="1" applyBorder="1" applyAlignment="1">
      <alignment horizontal="right" vertical="center" wrapText="1"/>
    </xf>
    <xf numFmtId="166" fontId="0" fillId="0" borderId="0" xfId="0" applyNumberFormat="1"/>
    <xf numFmtId="166" fontId="19" fillId="0" borderId="18" xfId="0" applyNumberFormat="1" applyFont="1" applyBorder="1" applyAlignment="1">
      <alignment horizontal="right" vertical="center" wrapText="1"/>
    </xf>
    <xf numFmtId="166" fontId="19" fillId="0" borderId="18" xfId="0" applyNumberFormat="1" applyFont="1" applyBorder="1" applyAlignment="1">
      <alignment vertical="center" wrapText="1"/>
    </xf>
    <xf numFmtId="166" fontId="23" fillId="0" borderId="24" xfId="0" applyNumberFormat="1" applyFont="1" applyBorder="1" applyAlignment="1">
      <alignment vertical="center" wrapText="1"/>
    </xf>
    <xf numFmtId="0" fontId="19" fillId="0" borderId="18" xfId="0" applyFont="1" applyFill="1" applyBorder="1" applyAlignment="1">
      <alignment horizontal="center" vertical="center" wrapText="1"/>
    </xf>
    <xf numFmtId="4" fontId="14" fillId="0" borderId="6" xfId="0" applyNumberFormat="1" applyFont="1" applyBorder="1"/>
    <xf numFmtId="4" fontId="17" fillId="0" borderId="6" xfId="0" applyNumberFormat="1" applyFont="1" applyBorder="1"/>
    <xf numFmtId="4" fontId="30" fillId="0" borderId="0" xfId="0" applyNumberFormat="1" applyFont="1"/>
    <xf numFmtId="4" fontId="32" fillId="0" borderId="0" xfId="0" applyNumberFormat="1" applyFont="1"/>
    <xf numFmtId="0" fontId="2" fillId="0" borderId="0" xfId="0" applyFont="1" applyBorder="1"/>
    <xf numFmtId="4" fontId="2" fillId="0" borderId="0" xfId="0" applyNumberFormat="1" applyFont="1" applyBorder="1"/>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horizontal="left" vertical="center"/>
    </xf>
    <xf numFmtId="0" fontId="20" fillId="0" borderId="0" xfId="0" applyFont="1" applyBorder="1" applyAlignment="1">
      <alignment horizontal="center" vertical="center" wrapText="1"/>
    </xf>
    <xf numFmtId="0" fontId="39" fillId="0" borderId="0" xfId="0" applyFont="1"/>
    <xf numFmtId="0" fontId="37" fillId="0" borderId="0" xfId="0" applyFont="1" applyAlignment="1">
      <alignment vertical="center"/>
    </xf>
    <xf numFmtId="0" fontId="37" fillId="0" borderId="0" xfId="0" applyFont="1" applyAlignment="1">
      <alignment horizontal="left" vertical="center"/>
    </xf>
    <xf numFmtId="0" fontId="39" fillId="0" borderId="0" xfId="0" applyFont="1" applyAlignment="1">
      <alignment horizontal="left" vertical="center"/>
    </xf>
    <xf numFmtId="166" fontId="13" fillId="0" borderId="0" xfId="0" applyNumberFormat="1" applyFont="1"/>
    <xf numFmtId="4" fontId="24" fillId="0" borderId="0" xfId="0" applyNumberFormat="1" applyFont="1"/>
    <xf numFmtId="4" fontId="15" fillId="0" borderId="0" xfId="0" applyNumberFormat="1" applyFont="1" applyAlignment="1">
      <alignment horizontal="center"/>
    </xf>
    <xf numFmtId="4" fontId="18" fillId="0" borderId="0" xfId="0" applyNumberFormat="1" applyFont="1" applyAlignment="1"/>
    <xf numFmtId="4" fontId="14" fillId="0" borderId="0" xfId="0" applyNumberFormat="1" applyFont="1" applyAlignment="1">
      <alignment horizontal="right"/>
    </xf>
    <xf numFmtId="4" fontId="6" fillId="0" borderId="0" xfId="0" applyNumberFormat="1" applyFont="1" applyBorder="1" applyAlignment="1">
      <alignment horizontal="center" wrapText="1"/>
    </xf>
    <xf numFmtId="4" fontId="17" fillId="0" borderId="0" xfId="0" applyNumberFormat="1" applyFont="1" applyBorder="1"/>
    <xf numFmtId="0" fontId="20" fillId="0" borderId="0" xfId="0" applyFont="1" applyBorder="1" applyAlignment="1">
      <alignment horizontal="center" vertical="center" wrapText="1"/>
    </xf>
    <xf numFmtId="0" fontId="7" fillId="0" borderId="18" xfId="0" applyNumberFormat="1" applyFont="1" applyBorder="1" applyAlignment="1">
      <alignment horizontal="center"/>
    </xf>
    <xf numFmtId="0" fontId="7" fillId="0" borderId="18" xfId="0" applyFont="1" applyBorder="1" applyAlignment="1">
      <alignment vertical="center" wrapText="1"/>
    </xf>
    <xf numFmtId="0" fontId="27" fillId="0" borderId="0" xfId="0" applyNumberFormat="1" applyFont="1" applyBorder="1" applyAlignment="1">
      <alignment vertical="center" wrapText="1"/>
    </xf>
    <xf numFmtId="166" fontId="26" fillId="0" borderId="0" xfId="0" applyNumberFormat="1" applyFont="1" applyBorder="1" applyAlignment="1">
      <alignment horizontal="right" vertical="center" wrapText="1"/>
    </xf>
    <xf numFmtId="166" fontId="33" fillId="0" borderId="0" xfId="0" applyNumberFormat="1" applyFont="1" applyBorder="1" applyAlignment="1">
      <alignment horizontal="right" vertical="center" wrapText="1"/>
    </xf>
    <xf numFmtId="166" fontId="34" fillId="0" borderId="0" xfId="0" applyNumberFormat="1" applyFont="1" applyBorder="1" applyAlignment="1">
      <alignment horizontal="right" vertical="center" wrapText="1"/>
    </xf>
    <xf numFmtId="0" fontId="23" fillId="0" borderId="0" xfId="0" applyFont="1" applyBorder="1" applyAlignment="1">
      <alignment horizontal="left" vertical="center" wrapText="1"/>
    </xf>
    <xf numFmtId="166" fontId="23" fillId="0" borderId="0" xfId="0" applyNumberFormat="1" applyFont="1" applyBorder="1" applyAlignment="1">
      <alignment vertical="center" wrapText="1"/>
    </xf>
    <xf numFmtId="166" fontId="31" fillId="0" borderId="24" xfId="0" applyNumberFormat="1" applyFont="1" applyBorder="1" applyAlignment="1">
      <alignment vertical="center" wrapText="1"/>
    </xf>
    <xf numFmtId="166" fontId="7" fillId="0" borderId="24" xfId="0" applyNumberFormat="1" applyFont="1" applyBorder="1" applyAlignment="1">
      <alignment vertical="center" wrapText="1"/>
    </xf>
    <xf numFmtId="166" fontId="7" fillId="0" borderId="27" xfId="0" applyNumberFormat="1" applyFont="1" applyBorder="1" applyAlignment="1">
      <alignment vertical="center" wrapText="1"/>
    </xf>
    <xf numFmtId="166" fontId="23" fillId="0" borderId="27" xfId="0" applyNumberFormat="1" applyFont="1" applyBorder="1" applyAlignment="1">
      <alignment vertical="center" wrapText="1"/>
    </xf>
    <xf numFmtId="166" fontId="7" fillId="0" borderId="29" xfId="0" applyNumberFormat="1" applyFont="1" applyBorder="1" applyAlignment="1">
      <alignment vertical="center" wrapText="1"/>
    </xf>
    <xf numFmtId="0" fontId="29" fillId="0" borderId="27" xfId="0" applyFont="1" applyBorder="1" applyAlignment="1">
      <alignment vertical="center" wrapText="1"/>
    </xf>
    <xf numFmtId="0" fontId="23" fillId="0" borderId="27" xfId="0" applyFont="1" applyBorder="1" applyAlignment="1">
      <alignment vertical="center" wrapText="1"/>
    </xf>
    <xf numFmtId="166" fontId="7" fillId="0" borderId="27" xfId="0" applyNumberFormat="1" applyFont="1" applyBorder="1" applyAlignment="1">
      <alignment vertical="center"/>
    </xf>
    <xf numFmtId="0" fontId="7" fillId="0" borderId="27" xfId="0" applyFont="1" applyBorder="1" applyAlignment="1">
      <alignment vertical="center" wrapText="1"/>
    </xf>
    <xf numFmtId="166" fontId="26" fillId="0" borderId="21" xfId="0" applyNumberFormat="1" applyFont="1" applyBorder="1" applyAlignment="1">
      <alignment vertical="center" wrapText="1"/>
    </xf>
    <xf numFmtId="166" fontId="7" fillId="0" borderId="28" xfId="0" applyNumberFormat="1" applyFont="1" applyBorder="1" applyAlignment="1">
      <alignment horizontal="center" vertical="center" wrapText="1"/>
    </xf>
    <xf numFmtId="0" fontId="7" fillId="0" borderId="27" xfId="0" applyNumberFormat="1" applyFont="1" applyBorder="1" applyAlignment="1">
      <alignment horizontal="center" wrapText="1"/>
    </xf>
    <xf numFmtId="166" fontId="7" fillId="0" borderId="19" xfId="0" applyNumberFormat="1" applyFont="1" applyBorder="1" applyAlignment="1">
      <alignment vertical="center"/>
    </xf>
    <xf numFmtId="166" fontId="23" fillId="0" borderId="28" xfId="0" applyNumberFormat="1" applyFont="1" applyBorder="1" applyAlignment="1">
      <alignment vertical="center" wrapText="1"/>
    </xf>
    <xf numFmtId="166" fontId="7" fillId="0" borderId="19" xfId="0" applyNumberFormat="1" applyFont="1" applyBorder="1" applyAlignment="1">
      <alignment vertical="center" wrapText="1"/>
    </xf>
    <xf numFmtId="0" fontId="29" fillId="0" borderId="19" xfId="0" applyFont="1" applyBorder="1" applyAlignment="1">
      <alignment vertical="center" wrapText="1"/>
    </xf>
    <xf numFmtId="0" fontId="7" fillId="0" borderId="19" xfId="0" applyFont="1" applyBorder="1" applyAlignment="1">
      <alignment vertical="center" wrapText="1"/>
    </xf>
    <xf numFmtId="0" fontId="7" fillId="0" borderId="28" xfId="0" applyFont="1" applyBorder="1" applyAlignment="1">
      <alignment vertical="center" wrapText="1"/>
    </xf>
    <xf numFmtId="166" fontId="7" fillId="0" borderId="28" xfId="0" applyNumberFormat="1" applyFont="1" applyBorder="1" applyAlignment="1">
      <alignment vertical="center"/>
    </xf>
    <xf numFmtId="166" fontId="23" fillId="0" borderId="28" xfId="0" applyNumberFormat="1" applyFont="1" applyBorder="1" applyAlignment="1">
      <alignment horizontal="left" vertical="center" wrapText="1"/>
    </xf>
    <xf numFmtId="3" fontId="21" fillId="0" borderId="18" xfId="0" applyNumberFormat="1" applyFont="1" applyBorder="1" applyAlignment="1">
      <alignment horizontal="right" vertical="center" wrapText="1"/>
    </xf>
    <xf numFmtId="167" fontId="23" fillId="0" borderId="0" xfId="0" applyNumberFormat="1" applyFont="1" applyBorder="1" applyAlignment="1">
      <alignment horizontal="left" vertical="center" wrapText="1"/>
    </xf>
    <xf numFmtId="166" fontId="14" fillId="0" borderId="18" xfId="0" applyNumberFormat="1" applyFont="1" applyBorder="1" applyAlignment="1">
      <alignment vertical="center"/>
    </xf>
    <xf numFmtId="166" fontId="7" fillId="0" borderId="27" xfId="0" applyNumberFormat="1" applyFont="1" applyBorder="1" applyAlignment="1">
      <alignment horizontal="right" vertical="center" wrapText="1"/>
    </xf>
    <xf numFmtId="0" fontId="7" fillId="0" borderId="21" xfId="0" applyNumberFormat="1" applyFont="1" applyBorder="1" applyAlignment="1">
      <alignment vertical="center" wrapText="1"/>
    </xf>
    <xf numFmtId="1" fontId="21" fillId="0" borderId="0" xfId="0" applyNumberFormat="1" applyFont="1" applyBorder="1" applyAlignment="1">
      <alignment horizontal="center" vertical="center" wrapText="1"/>
    </xf>
    <xf numFmtId="167" fontId="29" fillId="0" borderId="0" xfId="0" applyNumberFormat="1" applyFont="1" applyBorder="1" applyAlignment="1">
      <alignment horizontal="left" vertical="center" wrapText="1"/>
    </xf>
    <xf numFmtId="0" fontId="20" fillId="0" borderId="0" xfId="0" applyFont="1" applyBorder="1" applyAlignment="1">
      <alignment horizontal="center" vertical="center" wrapText="1"/>
    </xf>
    <xf numFmtId="166" fontId="23" fillId="0" borderId="21" xfId="0" applyNumberFormat="1" applyFont="1" applyBorder="1" applyAlignment="1">
      <alignment vertical="center" wrapText="1"/>
    </xf>
    <xf numFmtId="0" fontId="39" fillId="0" borderId="0" xfId="0" applyFont="1" applyAlignment="1">
      <alignment horizontal="left" vertical="center"/>
    </xf>
    <xf numFmtId="166" fontId="7" fillId="0" borderId="21" xfId="0" applyNumberFormat="1" applyFont="1" applyBorder="1" applyAlignment="1">
      <alignment vertical="center" wrapText="1"/>
    </xf>
    <xf numFmtId="166" fontId="10" fillId="0" borderId="0" xfId="0" applyNumberFormat="1" applyFont="1"/>
    <xf numFmtId="166" fontId="8" fillId="0" borderId="0" xfId="0" applyNumberFormat="1" applyFont="1"/>
    <xf numFmtId="167" fontId="8" fillId="0" borderId="0" xfId="0" applyNumberFormat="1" applyFont="1"/>
    <xf numFmtId="0" fontId="23" fillId="0" borderId="30" xfId="0" applyFont="1" applyBorder="1" applyAlignment="1">
      <alignment vertical="center" wrapText="1"/>
    </xf>
    <xf numFmtId="0" fontId="13" fillId="0" borderId="0" xfId="0" applyFont="1" applyAlignment="1">
      <alignment horizontal="left" vertical="center"/>
    </xf>
    <xf numFmtId="0" fontId="19" fillId="0" borderId="18" xfId="0" applyNumberFormat="1" applyFont="1" applyBorder="1" applyAlignment="1">
      <alignment horizontal="left" vertical="center" wrapText="1"/>
    </xf>
    <xf numFmtId="166" fontId="22" fillId="0" borderId="30" xfId="0" applyNumberFormat="1" applyFont="1" applyBorder="1" applyAlignment="1">
      <alignment vertical="center" wrapText="1"/>
    </xf>
    <xf numFmtId="167" fontId="20" fillId="0" borderId="18" xfId="0" applyNumberFormat="1" applyFont="1" applyBorder="1" applyAlignment="1">
      <alignment horizontal="right" vertical="center" wrapText="1"/>
    </xf>
    <xf numFmtId="0" fontId="7" fillId="0" borderId="2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2" fillId="0" borderId="0" xfId="0" applyFont="1" applyAlignment="1">
      <alignment vertical="center" wrapText="1"/>
    </xf>
    <xf numFmtId="166" fontId="7" fillId="0" borderId="28" xfId="0" applyNumberFormat="1" applyFont="1" applyBorder="1" applyAlignment="1">
      <alignment vertical="center" wrapText="1"/>
    </xf>
    <xf numFmtId="166" fontId="23" fillId="0" borderId="21" xfId="0" applyNumberFormat="1" applyFont="1" applyBorder="1" applyAlignment="1">
      <alignment vertical="center" wrapText="1"/>
    </xf>
    <xf numFmtId="0" fontId="20" fillId="0" borderId="0" xfId="0" applyFont="1" applyBorder="1" applyAlignment="1">
      <alignment horizontal="center" vertical="center" wrapText="1"/>
    </xf>
    <xf numFmtId="0" fontId="39" fillId="0" borderId="0" xfId="0" applyFont="1" applyAlignment="1">
      <alignment horizontal="left" vertical="center"/>
    </xf>
    <xf numFmtId="167" fontId="22" fillId="0" borderId="18" xfId="0" applyNumberFormat="1" applyFont="1" applyBorder="1" applyAlignment="1">
      <alignment vertical="center" wrapText="1"/>
    </xf>
    <xf numFmtId="167" fontId="22" fillId="0" borderId="21" xfId="0" applyNumberFormat="1" applyFont="1" applyBorder="1" applyAlignment="1">
      <alignment vertical="center" wrapText="1"/>
    </xf>
    <xf numFmtId="0" fontId="37" fillId="0" borderId="17" xfId="0" applyFont="1" applyBorder="1" applyAlignment="1">
      <alignment horizontal="center" vertical="center"/>
    </xf>
    <xf numFmtId="167" fontId="20" fillId="0" borderId="0" xfId="0" applyNumberFormat="1" applyFont="1" applyBorder="1" applyAlignment="1">
      <alignment horizontal="right" vertical="center" wrapText="1"/>
    </xf>
    <xf numFmtId="166" fontId="19" fillId="0" borderId="0" xfId="0" applyNumberFormat="1" applyFont="1" applyBorder="1" applyAlignment="1">
      <alignment horizontal="right" vertical="center" wrapText="1"/>
    </xf>
    <xf numFmtId="0" fontId="23" fillId="0" borderId="0" xfId="0" applyFont="1" applyBorder="1" applyAlignment="1">
      <alignment vertical="center" wrapText="1"/>
    </xf>
    <xf numFmtId="166" fontId="43" fillId="0" borderId="0" xfId="0" applyNumberFormat="1" applyFont="1" applyBorder="1" applyAlignment="1">
      <alignment vertical="center"/>
    </xf>
    <xf numFmtId="167" fontId="27" fillId="0" borderId="18" xfId="0" applyNumberFormat="1" applyFont="1" applyBorder="1" applyAlignment="1">
      <alignment horizontal="center" vertical="center" wrapText="1"/>
    </xf>
    <xf numFmtId="166" fontId="7" fillId="0" borderId="24" xfId="0" applyNumberFormat="1" applyFont="1" applyBorder="1" applyAlignment="1">
      <alignment horizontal="left" vertical="center" wrapText="1"/>
    </xf>
    <xf numFmtId="166" fontId="7" fillId="0" borderId="30" xfId="0" applyNumberFormat="1" applyFont="1" applyBorder="1" applyAlignment="1">
      <alignment wrapText="1"/>
    </xf>
    <xf numFmtId="166" fontId="23" fillId="0" borderId="24" xfId="0" applyNumberFormat="1" applyFont="1" applyBorder="1" applyAlignment="1">
      <alignment horizontal="right" vertical="center" wrapText="1"/>
    </xf>
    <xf numFmtId="166" fontId="7" fillId="0" borderId="19" xfId="0" applyNumberFormat="1" applyFont="1" applyBorder="1" applyAlignment="1">
      <alignment horizontal="right" vertical="center" wrapText="1"/>
    </xf>
    <xf numFmtId="166" fontId="7" fillId="0" borderId="27" xfId="0" applyNumberFormat="1" applyFont="1" applyBorder="1" applyAlignment="1">
      <alignment horizontal="left" vertical="center" wrapText="1"/>
    </xf>
    <xf numFmtId="166" fontId="19" fillId="0" borderId="21" xfId="0" applyNumberFormat="1" applyFont="1" applyBorder="1" applyAlignment="1">
      <alignment vertical="center" wrapText="1"/>
    </xf>
    <xf numFmtId="167" fontId="21" fillId="0" borderId="0" xfId="0" applyNumberFormat="1" applyFont="1" applyBorder="1" applyAlignment="1">
      <alignment horizontal="right" vertical="center" wrapText="1"/>
    </xf>
    <xf numFmtId="0" fontId="2" fillId="0" borderId="0" xfId="0" applyFont="1" applyAlignment="1">
      <alignment horizontal="center" vertical="center"/>
    </xf>
    <xf numFmtId="0" fontId="0" fillId="0" borderId="10" xfId="0" applyBorder="1"/>
    <xf numFmtId="0" fontId="23" fillId="0" borderId="18" xfId="0" applyNumberFormat="1" applyFont="1" applyBorder="1" applyAlignment="1">
      <alignment horizontal="center" wrapText="1"/>
    </xf>
    <xf numFmtId="166" fontId="23" fillId="0" borderId="0" xfId="0" applyNumberFormat="1" applyFont="1" applyBorder="1" applyAlignment="1">
      <alignment horizontal="left" vertical="center" wrapText="1"/>
    </xf>
    <xf numFmtId="0" fontId="7" fillId="0" borderId="30" xfId="0" applyFont="1" applyBorder="1" applyAlignment="1">
      <alignment vertical="center" wrapText="1"/>
    </xf>
    <xf numFmtId="4" fontId="15" fillId="0" borderId="0" xfId="0" applyNumberFormat="1" applyFont="1" applyAlignment="1">
      <alignment horizontal="center"/>
    </xf>
    <xf numFmtId="0" fontId="27" fillId="0" borderId="0" xfId="0" applyNumberFormat="1" applyFont="1" applyBorder="1" applyAlignment="1">
      <alignment horizontal="center" vertical="center" wrapText="1"/>
    </xf>
    <xf numFmtId="167" fontId="27" fillId="0" borderId="0" xfId="0" applyNumberFormat="1" applyFont="1" applyBorder="1" applyAlignment="1">
      <alignment horizontal="center" vertical="center" wrapText="1"/>
    </xf>
    <xf numFmtId="0" fontId="40" fillId="0" borderId="0" xfId="0" applyFont="1" applyAlignment="1">
      <alignment horizontal="center" vertical="center"/>
    </xf>
    <xf numFmtId="166" fontId="18" fillId="0" borderId="18" xfId="0" applyNumberFormat="1" applyFont="1" applyBorder="1" applyAlignment="1">
      <alignment vertical="center"/>
    </xf>
    <xf numFmtId="166" fontId="7" fillId="0" borderId="19" xfId="0" applyNumberFormat="1" applyFont="1" applyBorder="1" applyAlignment="1">
      <alignment horizontal="center" vertical="center" wrapText="1"/>
    </xf>
    <xf numFmtId="166" fontId="26" fillId="0" borderId="21" xfId="0" applyNumberFormat="1" applyFont="1" applyBorder="1" applyAlignment="1">
      <alignment horizontal="center" vertical="center" wrapText="1"/>
    </xf>
    <xf numFmtId="166" fontId="23" fillId="0" borderId="30" xfId="0" applyNumberFormat="1" applyFont="1" applyBorder="1" applyAlignment="1">
      <alignment vertical="center" wrapText="1"/>
    </xf>
    <xf numFmtId="166" fontId="23" fillId="0" borderId="29" xfId="0" applyNumberFormat="1" applyFont="1" applyBorder="1" applyAlignment="1">
      <alignment vertical="center" wrapText="1"/>
    </xf>
    <xf numFmtId="0" fontId="26" fillId="0" borderId="21" xfId="0" applyNumberFormat="1" applyFont="1" applyBorder="1" applyAlignment="1">
      <alignment horizontal="center" vertical="center" wrapText="1"/>
    </xf>
    <xf numFmtId="166" fontId="23" fillId="0" borderId="24" xfId="0" applyNumberFormat="1" applyFont="1" applyBorder="1" applyAlignment="1">
      <alignment vertical="center"/>
    </xf>
    <xf numFmtId="166" fontId="23" fillId="0" borderId="27" xfId="0" applyNumberFormat="1" applyFont="1" applyBorder="1" applyAlignment="1">
      <alignment vertical="center"/>
    </xf>
    <xf numFmtId="0" fontId="26" fillId="0" borderId="19" xfId="0" applyNumberFormat="1" applyFont="1" applyBorder="1" applyAlignment="1">
      <alignment horizontal="center" vertical="center" wrapText="1"/>
    </xf>
    <xf numFmtId="166" fontId="23" fillId="0" borderId="19" xfId="0" applyNumberFormat="1" applyFont="1" applyBorder="1" applyAlignment="1">
      <alignment vertical="center"/>
    </xf>
    <xf numFmtId="0" fontId="26" fillId="0" borderId="18" xfId="0" applyFont="1" applyBorder="1" applyAlignment="1">
      <alignment horizontal="center" vertical="center" wrapText="1"/>
    </xf>
    <xf numFmtId="0" fontId="26" fillId="0" borderId="18" xfId="0" applyFont="1" applyFill="1" applyBorder="1" applyAlignment="1">
      <alignment horizontal="center" vertical="center" wrapText="1"/>
    </xf>
    <xf numFmtId="166" fontId="22" fillId="0" borderId="0" xfId="0" applyNumberFormat="1" applyFont="1" applyBorder="1" applyAlignment="1">
      <alignment vertical="center" wrapText="1"/>
    </xf>
    <xf numFmtId="0" fontId="25" fillId="0" borderId="18" xfId="0" applyFont="1" applyFill="1" applyBorder="1" applyAlignment="1">
      <alignment horizontal="center" vertical="center" wrapText="1"/>
    </xf>
    <xf numFmtId="166" fontId="0" fillId="0" borderId="0" xfId="0" applyNumberFormat="1" applyAlignment="1">
      <alignment horizontal="right"/>
    </xf>
    <xf numFmtId="166" fontId="23" fillId="0" borderId="0" xfId="0" applyNumberFormat="1" applyFont="1" applyBorder="1" applyAlignment="1">
      <alignment horizontal="right" vertical="center" wrapText="1"/>
    </xf>
    <xf numFmtId="166" fontId="3" fillId="0" borderId="0" xfId="0" applyNumberFormat="1" applyFont="1"/>
    <xf numFmtId="166" fontId="22" fillId="0" borderId="0" xfId="0" applyNumberFormat="1" applyFont="1" applyBorder="1" applyAlignment="1">
      <alignment horizontal="right" vertical="center" wrapText="1"/>
    </xf>
    <xf numFmtId="166" fontId="22" fillId="0" borderId="0" xfId="0" applyNumberFormat="1" applyFont="1" applyAlignment="1">
      <alignment horizontal="right" vertical="center"/>
    </xf>
    <xf numFmtId="0" fontId="22" fillId="0" borderId="0" xfId="0" applyFont="1"/>
    <xf numFmtId="166" fontId="21" fillId="0" borderId="0" xfId="0" applyNumberFormat="1" applyFont="1" applyBorder="1" applyAlignment="1">
      <alignment horizontal="center" vertical="center" wrapText="1"/>
    </xf>
    <xf numFmtId="0" fontId="19" fillId="0" borderId="18" xfId="0" applyFont="1" applyBorder="1" applyAlignment="1">
      <alignment horizontal="center" vertical="center" wrapText="1"/>
    </xf>
    <xf numFmtId="168" fontId="14" fillId="0" borderId="18" xfId="0" applyNumberFormat="1" applyFont="1" applyBorder="1" applyAlignment="1">
      <alignment horizontal="center" vertical="center"/>
    </xf>
    <xf numFmtId="0" fontId="2" fillId="0" borderId="0" xfId="0" applyFont="1" applyAlignment="1">
      <alignment horizontal="center"/>
    </xf>
    <xf numFmtId="166" fontId="46" fillId="0" borderId="0" xfId="0" applyNumberFormat="1" applyFont="1" applyAlignment="1">
      <alignment horizontal="right" vertical="center"/>
    </xf>
    <xf numFmtId="166" fontId="24" fillId="0" borderId="0" xfId="0" applyNumberFormat="1" applyFont="1" applyAlignment="1">
      <alignment horizontal="right" vertical="center"/>
    </xf>
    <xf numFmtId="4" fontId="3" fillId="0" borderId="0" xfId="0" applyNumberFormat="1" applyFont="1"/>
    <xf numFmtId="166" fontId="19" fillId="0" borderId="22" xfId="0" applyNumberFormat="1" applyFont="1" applyBorder="1" applyAlignment="1">
      <alignment horizontal="right" vertical="center" wrapText="1"/>
    </xf>
    <xf numFmtId="0" fontId="7" fillId="0" borderId="18" xfId="0" applyNumberFormat="1" applyFont="1" applyBorder="1" applyAlignment="1">
      <alignment vertical="center"/>
    </xf>
    <xf numFmtId="4" fontId="21" fillId="0" borderId="0" xfId="0" applyNumberFormat="1" applyFont="1" applyBorder="1" applyAlignment="1">
      <alignment horizontal="right" vertical="center" wrapText="1"/>
    </xf>
    <xf numFmtId="4" fontId="13" fillId="0" borderId="0" xfId="0" applyNumberFormat="1" applyFont="1" applyAlignment="1">
      <alignment vertical="center" wrapText="1"/>
    </xf>
    <xf numFmtId="4" fontId="13" fillId="0" borderId="0" xfId="0" applyNumberFormat="1" applyFont="1"/>
    <xf numFmtId="166" fontId="13" fillId="0" borderId="0" xfId="0" applyNumberFormat="1" applyFont="1" applyAlignment="1">
      <alignment vertical="center" wrapText="1"/>
    </xf>
    <xf numFmtId="166" fontId="0" fillId="0" borderId="0" xfId="0" applyNumberFormat="1" applyFont="1"/>
    <xf numFmtId="166" fontId="36" fillId="0" borderId="0" xfId="0" applyNumberFormat="1" applyFont="1"/>
    <xf numFmtId="0" fontId="12" fillId="0" borderId="0" xfId="0" applyFont="1" applyAlignment="1">
      <alignment horizontal="left" vertical="center" wrapText="1"/>
    </xf>
    <xf numFmtId="0" fontId="3" fillId="0" borderId="0" xfId="0" applyFont="1"/>
    <xf numFmtId="166" fontId="23" fillId="0" borderId="27" xfId="0" applyNumberFormat="1" applyFont="1" applyBorder="1" applyAlignment="1">
      <alignment horizontal="right" vertical="center" wrapText="1"/>
    </xf>
    <xf numFmtId="166" fontId="23" fillId="0" borderId="28" xfId="0" applyNumberFormat="1" applyFont="1" applyBorder="1" applyAlignment="1">
      <alignment horizontal="right" vertical="center" wrapText="1"/>
    </xf>
    <xf numFmtId="166" fontId="23" fillId="0" borderId="34" xfId="0" applyNumberFormat="1" applyFont="1" applyBorder="1" applyAlignment="1">
      <alignment vertical="center" wrapText="1"/>
    </xf>
    <xf numFmtId="0" fontId="13" fillId="0" borderId="0" xfId="0" applyFont="1" applyAlignment="1">
      <alignment horizontal="left"/>
    </xf>
    <xf numFmtId="0" fontId="37" fillId="0" borderId="18" xfId="0" applyFont="1" applyBorder="1" applyAlignment="1">
      <alignment horizontal="center" vertical="center"/>
    </xf>
    <xf numFmtId="0" fontId="13" fillId="0" borderId="35" xfId="0" applyFont="1" applyBorder="1"/>
    <xf numFmtId="0" fontId="14" fillId="0" borderId="36" xfId="0" applyFont="1" applyBorder="1" applyAlignment="1">
      <alignment horizontal="center" vertical="center" wrapText="1"/>
    </xf>
    <xf numFmtId="0" fontId="48" fillId="0" borderId="3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32" xfId="0" applyFont="1" applyBorder="1" applyAlignment="1">
      <alignment horizontal="left" vertical="center" wrapText="1"/>
    </xf>
    <xf numFmtId="0" fontId="17" fillId="0" borderId="32" xfId="0" applyFont="1" applyBorder="1" applyAlignment="1">
      <alignment vertical="center" wrapText="1"/>
    </xf>
    <xf numFmtId="166" fontId="17" fillId="0" borderId="2" xfId="0" applyNumberFormat="1" applyFont="1" applyBorder="1" applyAlignment="1">
      <alignment horizontal="left" vertical="center" wrapText="1"/>
    </xf>
    <xf numFmtId="0" fontId="36" fillId="0" borderId="2" xfId="0" applyFont="1" applyBorder="1" applyAlignment="1">
      <alignment vertical="center" wrapText="1"/>
    </xf>
    <xf numFmtId="166" fontId="17" fillId="0" borderId="32" xfId="0" applyNumberFormat="1" applyFont="1" applyBorder="1" applyAlignment="1">
      <alignment horizontal="left" vertical="center" wrapText="1"/>
    </xf>
    <xf numFmtId="0" fontId="36" fillId="0" borderId="32" xfId="0" applyFont="1" applyBorder="1" applyAlignment="1">
      <alignment vertical="center" wrapText="1"/>
    </xf>
    <xf numFmtId="166" fontId="36" fillId="0" borderId="32" xfId="0" applyNumberFormat="1" applyFont="1" applyBorder="1" applyAlignment="1">
      <alignment vertical="center" wrapText="1"/>
    </xf>
    <xf numFmtId="166" fontId="13" fillId="0" borderId="2" xfId="0" applyNumberFormat="1" applyFont="1" applyBorder="1" applyAlignment="1">
      <alignment horizontal="left" vertical="center" wrapText="1"/>
    </xf>
    <xf numFmtId="166" fontId="13" fillId="0" borderId="41" xfId="0" applyNumberFormat="1" applyFont="1" applyBorder="1" applyAlignment="1">
      <alignment horizontal="right" vertical="center" wrapText="1"/>
    </xf>
    <xf numFmtId="166" fontId="17" fillId="0" borderId="38" xfId="0" applyNumberFormat="1" applyFont="1" applyBorder="1" applyAlignment="1">
      <alignment horizontal="left" vertical="center" wrapText="1"/>
    </xf>
    <xf numFmtId="166" fontId="13" fillId="0" borderId="32" xfId="0" applyNumberFormat="1" applyFont="1" applyBorder="1" applyAlignment="1">
      <alignment vertical="center" wrapText="1"/>
    </xf>
    <xf numFmtId="166" fontId="17" fillId="0" borderId="41" xfId="0" applyNumberFormat="1" applyFont="1" applyBorder="1" applyAlignment="1">
      <alignment horizontal="left" vertical="center" wrapText="1"/>
    </xf>
    <xf numFmtId="166" fontId="13" fillId="0" borderId="41" xfId="0" applyNumberFormat="1" applyFont="1" applyBorder="1" applyAlignment="1">
      <alignment vertical="center" wrapText="1"/>
    </xf>
    <xf numFmtId="0" fontId="36" fillId="0" borderId="41" xfId="0" applyFont="1" applyBorder="1" applyAlignment="1">
      <alignment horizontal="left" vertical="center" wrapText="1"/>
    </xf>
    <xf numFmtId="0" fontId="17" fillId="0" borderId="41" xfId="0" applyFont="1" applyBorder="1" applyAlignment="1">
      <alignment horizontal="left" vertical="center" wrapText="1"/>
    </xf>
    <xf numFmtId="166" fontId="13" fillId="0" borderId="9" xfId="0" applyNumberFormat="1" applyFont="1" applyBorder="1"/>
    <xf numFmtId="0" fontId="12" fillId="0" borderId="9" xfId="0" applyFont="1" applyBorder="1" applyAlignment="1">
      <alignment vertical="center"/>
    </xf>
    <xf numFmtId="0" fontId="13" fillId="0" borderId="10" xfId="0" applyFont="1" applyBorder="1"/>
    <xf numFmtId="166" fontId="17" fillId="0" borderId="2" xfId="0" applyNumberFormat="1" applyFont="1" applyBorder="1" applyAlignment="1">
      <alignment vertical="center" wrapText="1"/>
    </xf>
    <xf numFmtId="166" fontId="17" fillId="0" borderId="38" xfId="0" applyNumberFormat="1" applyFont="1" applyBorder="1" applyAlignment="1">
      <alignment vertical="center" wrapText="1"/>
    </xf>
    <xf numFmtId="0" fontId="17" fillId="0" borderId="2" xfId="0" applyFont="1" applyBorder="1" applyAlignment="1">
      <alignment vertical="center" wrapText="1"/>
    </xf>
    <xf numFmtId="166" fontId="17" fillId="0" borderId="41" xfId="0" applyNumberFormat="1" applyFont="1" applyBorder="1" applyAlignment="1">
      <alignment vertical="center" wrapText="1"/>
    </xf>
    <xf numFmtId="167" fontId="17" fillId="0" borderId="41" xfId="0" applyNumberFormat="1" applyFont="1" applyBorder="1"/>
    <xf numFmtId="0" fontId="13" fillId="0" borderId="42" xfId="0" applyFont="1" applyBorder="1" applyAlignment="1">
      <alignment vertical="center" wrapText="1"/>
    </xf>
    <xf numFmtId="166" fontId="17" fillId="0" borderId="43" xfId="0" applyNumberFormat="1" applyFont="1" applyBorder="1" applyAlignment="1">
      <alignment vertical="center" wrapText="1"/>
    </xf>
    <xf numFmtId="167" fontId="18" fillId="0" borderId="43" xfId="0" applyNumberFormat="1" applyFont="1" applyBorder="1"/>
    <xf numFmtId="0" fontId="13" fillId="0" borderId="46" xfId="0" applyFont="1" applyBorder="1" applyAlignment="1">
      <alignment vertical="center" wrapText="1"/>
    </xf>
    <xf numFmtId="166" fontId="17" fillId="0" borderId="11" xfId="0" applyNumberFormat="1" applyFont="1" applyBorder="1" applyAlignment="1">
      <alignment vertical="center" wrapText="1"/>
    </xf>
    <xf numFmtId="166" fontId="17" fillId="0" borderId="41" xfId="0" applyNumberFormat="1" applyFont="1" applyBorder="1" applyAlignment="1">
      <alignment horizontal="center" vertical="center" wrapText="1"/>
    </xf>
    <xf numFmtId="167" fontId="18" fillId="0" borderId="41" xfId="0" applyNumberFormat="1" applyFont="1" applyBorder="1"/>
    <xf numFmtId="0" fontId="0" fillId="0" borderId="42" xfId="0" applyBorder="1"/>
    <xf numFmtId="0" fontId="0" fillId="0" borderId="4" xfId="0" applyBorder="1"/>
    <xf numFmtId="167" fontId="0" fillId="0" borderId="4" xfId="0" applyNumberFormat="1" applyBorder="1"/>
    <xf numFmtId="0" fontId="0" fillId="0" borderId="5" xfId="0" applyBorder="1"/>
    <xf numFmtId="0" fontId="0" fillId="0" borderId="41" xfId="0" applyBorder="1"/>
    <xf numFmtId="167" fontId="0" fillId="0" borderId="41" xfId="0" applyNumberFormat="1" applyBorder="1"/>
    <xf numFmtId="0" fontId="0" fillId="0" borderId="43" xfId="0" applyBorder="1"/>
    <xf numFmtId="167" fontId="0" fillId="0" borderId="43" xfId="0" applyNumberFormat="1" applyBorder="1"/>
    <xf numFmtId="0" fontId="0" fillId="0" borderId="46" xfId="0" applyBorder="1"/>
    <xf numFmtId="0" fontId="12" fillId="0" borderId="9" xfId="0" applyFont="1" applyBorder="1" applyAlignment="1">
      <alignment vertical="center" wrapText="1"/>
    </xf>
    <xf numFmtId="166" fontId="0" fillId="0" borderId="4" xfId="0" applyNumberFormat="1" applyBorder="1" applyAlignment="1">
      <alignment vertical="center"/>
    </xf>
    <xf numFmtId="0" fontId="0" fillId="0" borderId="44" xfId="0" applyBorder="1"/>
    <xf numFmtId="0" fontId="0" fillId="0" borderId="39" xfId="0" applyBorder="1"/>
    <xf numFmtId="166" fontId="0" fillId="0" borderId="9" xfId="0" applyNumberFormat="1" applyBorder="1" applyAlignment="1">
      <alignment vertical="center"/>
    </xf>
    <xf numFmtId="0" fontId="14" fillId="0" borderId="45" xfId="0" applyFont="1" applyBorder="1" applyAlignment="1">
      <alignment vertical="center"/>
    </xf>
    <xf numFmtId="0" fontId="17" fillId="0" borderId="43" xfId="0" applyFont="1" applyBorder="1" applyAlignment="1">
      <alignment vertical="center" wrapText="1"/>
    </xf>
    <xf numFmtId="0" fontId="17" fillId="0" borderId="9" xfId="0" applyFont="1" applyBorder="1" applyAlignment="1">
      <alignment vertical="center"/>
    </xf>
    <xf numFmtId="0" fontId="17" fillId="0" borderId="2" xfId="0" applyFont="1" applyBorder="1" applyAlignment="1">
      <alignment vertical="center"/>
    </xf>
    <xf numFmtId="0" fontId="10" fillId="0" borderId="44" xfId="0" applyFont="1" applyBorder="1" applyAlignment="1">
      <alignment vertical="center"/>
    </xf>
    <xf numFmtId="0" fontId="10" fillId="0" borderId="43" xfId="0" applyFont="1" applyBorder="1" applyAlignment="1">
      <alignment vertical="center"/>
    </xf>
    <xf numFmtId="0" fontId="11" fillId="0" borderId="9" xfId="0" applyFont="1" applyBorder="1" applyAlignment="1">
      <alignment horizontal="right" vertical="center"/>
    </xf>
    <xf numFmtId="0" fontId="17" fillId="0" borderId="43" xfId="0" applyFont="1" applyBorder="1" applyAlignment="1">
      <alignment horizontal="left" vertical="center" wrapText="1"/>
    </xf>
    <xf numFmtId="0" fontId="17" fillId="0" borderId="43" xfId="0" applyFont="1" applyBorder="1" applyAlignment="1">
      <alignment horizontal="left" wrapText="1"/>
    </xf>
    <xf numFmtId="0" fontId="18" fillId="0" borderId="43" xfId="0" applyFont="1" applyBorder="1" applyAlignment="1">
      <alignment horizontal="right" vertical="center"/>
    </xf>
    <xf numFmtId="0" fontId="10" fillId="0" borderId="43" xfId="0" applyFont="1" applyBorder="1"/>
    <xf numFmtId="0" fontId="10" fillId="0" borderId="0" xfId="0" applyFont="1"/>
    <xf numFmtId="0" fontId="36" fillId="0" borderId="2" xfId="0" applyFont="1" applyBorder="1" applyAlignment="1">
      <alignment horizontal="left" vertical="center" wrapText="1"/>
    </xf>
    <xf numFmtId="166" fontId="36" fillId="0" borderId="32" xfId="0" applyNumberFormat="1" applyFont="1" applyBorder="1" applyAlignment="1">
      <alignment horizontal="left" vertical="center" wrapText="1"/>
    </xf>
    <xf numFmtId="0" fontId="36" fillId="0" borderId="38" xfId="0" applyFont="1" applyBorder="1" applyAlignment="1">
      <alignment horizontal="left" vertical="center" wrapText="1"/>
    </xf>
    <xf numFmtId="0" fontId="36" fillId="0" borderId="38" xfId="0" applyFont="1" applyBorder="1" applyAlignment="1">
      <alignment vertical="center" wrapText="1"/>
    </xf>
    <xf numFmtId="0" fontId="36" fillId="0" borderId="4" xfId="0" applyFont="1" applyBorder="1" applyAlignment="1">
      <alignment vertical="center" wrapText="1"/>
    </xf>
    <xf numFmtId="0" fontId="36" fillId="0" borderId="41" xfId="0" applyFont="1" applyBorder="1" applyAlignment="1">
      <alignment vertical="center" wrapText="1"/>
    </xf>
    <xf numFmtId="0" fontId="36" fillId="0" borderId="49" xfId="0" applyFont="1" applyBorder="1" applyAlignment="1">
      <alignment vertical="center" wrapText="1"/>
    </xf>
    <xf numFmtId="0" fontId="36" fillId="0" borderId="50" xfId="0" applyFont="1" applyBorder="1" applyAlignment="1">
      <alignment vertical="center" wrapText="1"/>
    </xf>
    <xf numFmtId="0" fontId="36" fillId="0" borderId="9" xfId="0" applyFont="1" applyBorder="1" applyAlignment="1">
      <alignment horizontal="left" vertical="center" wrapText="1"/>
    </xf>
    <xf numFmtId="166" fontId="17" fillId="0" borderId="32" xfId="0" applyNumberFormat="1" applyFont="1" applyBorder="1" applyAlignment="1">
      <alignment horizontal="right" vertical="center" wrapText="1"/>
    </xf>
    <xf numFmtId="166" fontId="17" fillId="0" borderId="43" xfId="0" applyNumberFormat="1" applyFont="1" applyBorder="1" applyAlignment="1">
      <alignment horizontal="right" vertical="center" wrapText="1"/>
    </xf>
    <xf numFmtId="166" fontId="17" fillId="0" borderId="36" xfId="0" applyNumberFormat="1" applyFont="1" applyBorder="1" applyAlignment="1">
      <alignment horizontal="right"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166" fontId="17" fillId="0" borderId="2" xfId="0" applyNumberFormat="1" applyFont="1" applyBorder="1" applyAlignment="1">
      <alignment horizontal="right" vertical="center" wrapText="1"/>
    </xf>
    <xf numFmtId="0" fontId="18" fillId="0" borderId="2" xfId="0" applyFont="1" applyBorder="1" applyAlignment="1">
      <alignment horizontal="center" vertical="center" wrapText="1"/>
    </xf>
    <xf numFmtId="166" fontId="18" fillId="0" borderId="2" xfId="0" applyNumberFormat="1" applyFont="1" applyBorder="1" applyAlignment="1">
      <alignment horizontal="right" vertical="center"/>
    </xf>
    <xf numFmtId="0" fontId="18" fillId="0" borderId="44" xfId="0" applyFont="1" applyBorder="1" applyAlignment="1">
      <alignment horizontal="center" vertical="center" wrapText="1"/>
    </xf>
    <xf numFmtId="166" fontId="18" fillId="0" borderId="44" xfId="0" applyNumberFormat="1" applyFont="1" applyBorder="1" applyAlignment="1">
      <alignment horizontal="right" vertical="center"/>
    </xf>
    <xf numFmtId="166" fontId="17" fillId="0" borderId="9" xfId="0" applyNumberFormat="1" applyFont="1" applyBorder="1" applyAlignment="1">
      <alignment vertical="center"/>
    </xf>
    <xf numFmtId="166" fontId="17" fillId="0" borderId="2" xfId="0" applyNumberFormat="1" applyFont="1" applyBorder="1" applyAlignment="1">
      <alignment vertical="center"/>
    </xf>
    <xf numFmtId="166" fontId="18" fillId="0" borderId="9" xfId="0" applyNumberFormat="1" applyFont="1" applyBorder="1" applyAlignment="1">
      <alignment vertical="center"/>
    </xf>
    <xf numFmtId="166" fontId="18" fillId="0" borderId="41" xfId="0" applyNumberFormat="1" applyFont="1" applyBorder="1" applyAlignment="1">
      <alignment horizontal="right" vertical="center"/>
    </xf>
    <xf numFmtId="166" fontId="17" fillId="0" borderId="41" xfId="0" applyNumberFormat="1" applyFont="1" applyBorder="1" applyAlignment="1">
      <alignment vertical="center"/>
    </xf>
    <xf numFmtId="166" fontId="17" fillId="0" borderId="43" xfId="0" applyNumberFormat="1" applyFont="1" applyBorder="1" applyAlignment="1">
      <alignment horizontal="right" vertical="center"/>
    </xf>
    <xf numFmtId="166" fontId="18" fillId="0" borderId="43" xfId="0" applyNumberFormat="1" applyFont="1" applyBorder="1" applyAlignment="1">
      <alignment vertical="center"/>
    </xf>
    <xf numFmtId="166" fontId="18" fillId="0" borderId="4" xfId="0" applyNumberFormat="1" applyFont="1" applyBorder="1" applyAlignment="1">
      <alignment vertical="center"/>
    </xf>
    <xf numFmtId="166" fontId="42" fillId="0" borderId="9" xfId="0" applyNumberFormat="1" applyFont="1" applyBorder="1" applyAlignment="1">
      <alignment vertical="center"/>
    </xf>
    <xf numFmtId="0" fontId="49" fillId="0" borderId="32" xfId="0" applyFont="1" applyBorder="1" applyAlignment="1">
      <alignment vertical="center" wrapText="1"/>
    </xf>
    <xf numFmtId="0" fontId="50" fillId="0" borderId="2" xfId="0" applyFont="1" applyBorder="1" applyAlignment="1">
      <alignment vertical="center" wrapText="1"/>
    </xf>
    <xf numFmtId="166" fontId="17" fillId="0" borderId="41" xfId="0" applyNumberFormat="1" applyFont="1" applyBorder="1" applyAlignment="1">
      <alignment horizontal="right" vertical="center" wrapText="1"/>
    </xf>
    <xf numFmtId="166" fontId="17" fillId="0" borderId="38" xfId="0" applyNumberFormat="1" applyFont="1" applyBorder="1" applyAlignment="1">
      <alignment horizontal="right" vertical="center" wrapText="1"/>
    </xf>
    <xf numFmtId="166" fontId="17" fillId="0" borderId="44" xfId="0" applyNumberFormat="1" applyFont="1" applyBorder="1" applyAlignment="1">
      <alignment horizontal="right" vertical="center" wrapText="1"/>
    </xf>
    <xf numFmtId="166" fontId="17" fillId="0" borderId="32" xfId="0" applyNumberFormat="1" applyFont="1" applyBorder="1" applyAlignment="1">
      <alignment vertical="center" wrapText="1"/>
    </xf>
    <xf numFmtId="166" fontId="17" fillId="0" borderId="9" xfId="0" applyNumberFormat="1" applyFont="1" applyBorder="1" applyAlignment="1">
      <alignment vertical="center" wrapText="1"/>
    </xf>
    <xf numFmtId="166" fontId="17" fillId="0" borderId="48" xfId="0" applyNumberFormat="1" applyFont="1" applyBorder="1" applyAlignment="1">
      <alignment vertical="center" wrapText="1"/>
    </xf>
    <xf numFmtId="166" fontId="17" fillId="0" borderId="50" xfId="0" applyNumberFormat="1" applyFont="1" applyBorder="1" applyAlignment="1">
      <alignment vertical="center" wrapText="1"/>
    </xf>
    <xf numFmtId="166" fontId="17" fillId="0" borderId="4" xfId="0" applyNumberFormat="1" applyFont="1" applyBorder="1" applyAlignment="1">
      <alignment vertical="center"/>
    </xf>
    <xf numFmtId="166" fontId="17" fillId="0" borderId="44" xfId="0" applyNumberFormat="1" applyFont="1" applyBorder="1"/>
    <xf numFmtId="0" fontId="17" fillId="0" borderId="9" xfId="0" applyFont="1" applyBorder="1"/>
    <xf numFmtId="166" fontId="17" fillId="0" borderId="4" xfId="0" applyNumberFormat="1" applyFont="1" applyBorder="1" applyAlignment="1">
      <alignment horizontal="center" vertical="center" wrapText="1"/>
    </xf>
    <xf numFmtId="166" fontId="23" fillId="0" borderId="20" xfId="0" applyNumberFormat="1" applyFont="1" applyBorder="1" applyAlignment="1">
      <alignment vertical="center" wrapText="1"/>
    </xf>
    <xf numFmtId="0" fontId="20" fillId="0" borderId="0" xfId="0" applyFont="1" applyBorder="1" applyAlignment="1">
      <alignment horizontal="center" vertical="center" wrapText="1"/>
    </xf>
    <xf numFmtId="166" fontId="23" fillId="0" borderId="19" xfId="0" applyNumberFormat="1" applyFont="1" applyBorder="1" applyAlignment="1">
      <alignment vertical="center" wrapText="1"/>
    </xf>
    <xf numFmtId="0" fontId="7" fillId="0" borderId="52" xfId="0" applyFont="1" applyBorder="1" applyAlignment="1">
      <alignment horizontal="center" vertical="center" wrapText="1"/>
    </xf>
    <xf numFmtId="166" fontId="21" fillId="0" borderId="18" xfId="0" applyNumberFormat="1" applyFont="1" applyBorder="1" applyAlignment="1">
      <alignment horizontal="right" vertical="center" wrapText="1"/>
    </xf>
    <xf numFmtId="0" fontId="0" fillId="0" borderId="0" xfId="0" applyAlignment="1">
      <alignment horizontal="center"/>
    </xf>
    <xf numFmtId="0" fontId="7" fillId="0" borderId="54" xfId="0" applyFont="1" applyBorder="1" applyAlignment="1">
      <alignment horizontal="center" vertical="center" wrapText="1"/>
    </xf>
    <xf numFmtId="166" fontId="7" fillId="0" borderId="56" xfId="0" applyNumberFormat="1" applyFont="1" applyBorder="1" applyAlignment="1">
      <alignment vertical="center"/>
    </xf>
    <xf numFmtId="0" fontId="7" fillId="0" borderId="58" xfId="0" applyFont="1" applyBorder="1" applyAlignment="1">
      <alignment horizontal="center" vertical="center" wrapText="1"/>
    </xf>
    <xf numFmtId="0" fontId="7" fillId="0" borderId="55" xfId="0" applyFont="1" applyBorder="1" applyAlignment="1">
      <alignment horizontal="center" vertical="center" wrapText="1"/>
    </xf>
    <xf numFmtId="166" fontId="7" fillId="0" borderId="61" xfId="0" applyNumberFormat="1" applyFont="1" applyBorder="1" applyAlignment="1">
      <alignment vertical="center"/>
    </xf>
    <xf numFmtId="166" fontId="29" fillId="0" borderId="0" xfId="0" applyNumberFormat="1" applyFont="1" applyBorder="1" applyAlignment="1">
      <alignment vertical="center" wrapText="1"/>
    </xf>
    <xf numFmtId="0" fontId="23" fillId="0" borderId="55" xfId="0" applyFont="1" applyBorder="1" applyAlignment="1">
      <alignment vertical="center" wrapText="1"/>
    </xf>
    <xf numFmtId="0" fontId="36" fillId="0" borderId="28" xfId="0" applyFont="1" applyBorder="1" applyAlignment="1">
      <alignment vertical="center" wrapText="1"/>
    </xf>
    <xf numFmtId="0" fontId="23" fillId="0" borderId="54" xfId="0" applyFont="1" applyBorder="1" applyAlignment="1">
      <alignment vertical="center" wrapText="1"/>
    </xf>
    <xf numFmtId="166" fontId="29" fillId="0" borderId="24" xfId="0" applyNumberFormat="1" applyFont="1" applyBorder="1" applyAlignment="1">
      <alignment horizontal="right" vertical="center" wrapText="1"/>
    </xf>
    <xf numFmtId="4" fontId="14" fillId="0" borderId="18" xfId="0" applyNumberFormat="1" applyFont="1" applyBorder="1" applyAlignment="1">
      <alignment vertical="center"/>
    </xf>
    <xf numFmtId="0" fontId="0" fillId="0" borderId="21" xfId="0" applyBorder="1"/>
    <xf numFmtId="166" fontId="23" fillId="0" borderId="19" xfId="0" applyNumberFormat="1" applyFont="1" applyBorder="1" applyAlignment="1">
      <alignment horizontal="right" vertical="center" wrapText="1"/>
    </xf>
    <xf numFmtId="166" fontId="7" fillId="0" borderId="19" xfId="0" applyNumberFormat="1" applyFont="1" applyBorder="1" applyAlignment="1">
      <alignment horizontal="right" vertical="center" wrapText="1"/>
    </xf>
    <xf numFmtId="0" fontId="14" fillId="0" borderId="40" xfId="0" applyFont="1" applyBorder="1" applyAlignment="1">
      <alignment horizontal="center" vertical="center"/>
    </xf>
    <xf numFmtId="0" fontId="36" fillId="0" borderId="44" xfId="0" applyFont="1" applyBorder="1" applyAlignment="1">
      <alignment horizontal="left" vertical="center" wrapText="1"/>
    </xf>
    <xf numFmtId="0" fontId="17" fillId="0" borderId="41" xfId="0" applyFont="1" applyBorder="1" applyAlignment="1">
      <alignment horizontal="left" vertical="center"/>
    </xf>
    <xf numFmtId="166" fontId="17" fillId="0" borderId="41" xfId="0" applyNumberFormat="1" applyFont="1" applyBorder="1"/>
    <xf numFmtId="166" fontId="18" fillId="0" borderId="32" xfId="0" applyNumberFormat="1" applyFont="1" applyBorder="1" applyAlignment="1">
      <alignment vertical="center"/>
    </xf>
    <xf numFmtId="0" fontId="0" fillId="0" borderId="65" xfId="0" applyBorder="1"/>
    <xf numFmtId="166" fontId="17" fillId="0" borderId="32" xfId="0" applyNumberFormat="1" applyFont="1" applyBorder="1" applyAlignment="1">
      <alignment vertical="center"/>
    </xf>
    <xf numFmtId="0" fontId="14" fillId="0" borderId="25" xfId="0" applyFont="1" applyBorder="1" applyAlignment="1">
      <alignment horizontal="center" vertical="center"/>
    </xf>
    <xf numFmtId="0" fontId="14" fillId="0" borderId="25" xfId="0" applyFont="1" applyBorder="1" applyAlignment="1">
      <alignment horizontal="right" vertical="center"/>
    </xf>
    <xf numFmtId="9" fontId="17" fillId="0" borderId="25" xfId="0" applyNumberFormat="1" applyFont="1" applyBorder="1" applyAlignment="1">
      <alignment vertical="center"/>
    </xf>
    <xf numFmtId="166" fontId="14" fillId="0" borderId="25" xfId="0" applyNumberFormat="1" applyFont="1" applyBorder="1" applyAlignment="1">
      <alignment vertical="center"/>
    </xf>
    <xf numFmtId="0" fontId="36" fillId="0" borderId="25" xfId="0" applyFont="1" applyBorder="1" applyAlignment="1">
      <alignment vertical="center" wrapText="1"/>
    </xf>
    <xf numFmtId="166" fontId="18" fillId="0" borderId="41" xfId="0" applyNumberFormat="1" applyFont="1" applyBorder="1"/>
    <xf numFmtId="166" fontId="18" fillId="0" borderId="9" xfId="0" applyNumberFormat="1" applyFont="1" applyBorder="1" applyAlignment="1">
      <alignment vertical="center" wrapText="1"/>
    </xf>
    <xf numFmtId="166" fontId="18" fillId="0" borderId="9" xfId="0" applyNumberFormat="1" applyFont="1" applyBorder="1" applyAlignment="1">
      <alignment horizontal="right" vertical="center" wrapText="1"/>
    </xf>
    <xf numFmtId="0" fontId="49" fillId="0" borderId="32" xfId="0" applyFont="1" applyBorder="1" applyAlignment="1">
      <alignment horizontal="left" vertical="center" wrapText="1"/>
    </xf>
    <xf numFmtId="0" fontId="49" fillId="0" borderId="43" xfId="0" applyFont="1" applyBorder="1" applyAlignment="1">
      <alignment horizontal="left" wrapText="1"/>
    </xf>
    <xf numFmtId="0" fontId="49" fillId="0" borderId="4" xfId="0" applyFont="1" applyBorder="1" applyAlignment="1">
      <alignment horizontal="left" vertical="center" wrapText="1"/>
    </xf>
    <xf numFmtId="0" fontId="17" fillId="0" borderId="9" xfId="0" applyFont="1" applyBorder="1" applyAlignment="1">
      <alignment horizontal="left" wrapText="1"/>
    </xf>
    <xf numFmtId="0" fontId="13" fillId="0" borderId="0" xfId="0" applyFont="1" applyAlignment="1"/>
    <xf numFmtId="0" fontId="0" fillId="0" borderId="0" xfId="0"/>
    <xf numFmtId="0" fontId="36" fillId="0" borderId="30" xfId="0" applyFont="1" applyBorder="1" applyAlignment="1">
      <alignment horizontal="left" vertical="center" wrapText="1"/>
    </xf>
    <xf numFmtId="166" fontId="23" fillId="0" borderId="24" xfId="0" applyNumberFormat="1" applyFont="1" applyBorder="1" applyAlignment="1">
      <alignment horizontal="center" vertical="center" wrapText="1"/>
    </xf>
    <xf numFmtId="0" fontId="7" fillId="0" borderId="63" xfId="0" applyFont="1" applyBorder="1" applyAlignment="1">
      <alignment horizontal="center" vertical="center" wrapText="1"/>
    </xf>
    <xf numFmtId="0" fontId="7" fillId="0" borderId="28"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5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52" xfId="0" applyFont="1" applyBorder="1" applyAlignment="1">
      <alignment horizontal="center" vertical="center" wrapText="1"/>
    </xf>
    <xf numFmtId="166" fontId="7" fillId="0" borderId="62" xfId="0" applyNumberFormat="1" applyFont="1" applyBorder="1" applyAlignment="1">
      <alignment horizontal="center" vertical="center" wrapText="1"/>
    </xf>
    <xf numFmtId="0" fontId="29" fillId="0" borderId="53" xfId="0" applyFont="1" applyBorder="1" applyAlignment="1">
      <alignment horizontal="center" vertical="center" wrapText="1"/>
    </xf>
    <xf numFmtId="0" fontId="29" fillId="0" borderId="57" xfId="0" applyFont="1" applyBorder="1" applyAlignment="1">
      <alignment horizontal="center" vertical="center" wrapText="1"/>
    </xf>
    <xf numFmtId="0" fontId="7" fillId="0" borderId="21" xfId="0" applyNumberFormat="1" applyFont="1" applyBorder="1" applyAlignment="1">
      <alignment horizontal="center"/>
    </xf>
    <xf numFmtId="0" fontId="23" fillId="0" borderId="28" xfId="0" applyNumberFormat="1" applyFont="1" applyBorder="1" applyAlignment="1">
      <alignment horizontal="center" vertical="center" wrapText="1"/>
    </xf>
    <xf numFmtId="0" fontId="52" fillId="0" borderId="18" xfId="0" applyFont="1" applyBorder="1" applyAlignment="1">
      <alignment horizontal="center" vertical="center" wrapText="1"/>
    </xf>
    <xf numFmtId="4" fontId="14" fillId="0" borderId="0" xfId="0" applyNumberFormat="1" applyFont="1" applyAlignment="1">
      <alignment vertical="center" wrapText="1"/>
    </xf>
    <xf numFmtId="166" fontId="23" fillId="0" borderId="19" xfId="0" applyNumberFormat="1" applyFont="1" applyBorder="1" applyAlignment="1">
      <alignment horizontal="right" vertical="center" wrapText="1"/>
    </xf>
    <xf numFmtId="0" fontId="36" fillId="0" borderId="0" xfId="0" applyFont="1" applyAlignment="1">
      <alignment horizontal="left" vertical="center" wrapText="1"/>
    </xf>
    <xf numFmtId="0" fontId="14" fillId="0" borderId="0" xfId="0" applyFont="1" applyBorder="1" applyAlignment="1">
      <alignment vertical="center"/>
    </xf>
    <xf numFmtId="166" fontId="23" fillId="0" borderId="29" xfId="0" applyNumberFormat="1" applyFont="1" applyBorder="1" applyAlignment="1">
      <alignment horizontal="center" vertical="center" wrapText="1"/>
    </xf>
    <xf numFmtId="166" fontId="29" fillId="0" borderId="21" xfId="0" applyNumberFormat="1" applyFont="1" applyBorder="1" applyAlignment="1">
      <alignment horizontal="left" vertical="center" wrapText="1"/>
    </xf>
    <xf numFmtId="166" fontId="12" fillId="0" borderId="0" xfId="0" applyNumberFormat="1" applyFont="1" applyAlignment="1">
      <alignment horizontal="left" vertical="center" wrapText="1"/>
    </xf>
    <xf numFmtId="0" fontId="0" fillId="0" borderId="0" xfId="0"/>
    <xf numFmtId="0" fontId="29" fillId="0" borderId="19" xfId="0" applyNumberFormat="1" applyFont="1" applyBorder="1" applyAlignment="1">
      <alignment horizontal="center" vertical="center" wrapText="1"/>
    </xf>
    <xf numFmtId="0" fontId="7" fillId="0" borderId="19" xfId="0" applyNumberFormat="1" applyFont="1" applyBorder="1" applyAlignment="1">
      <alignment horizontal="left" vertical="center" wrapText="1"/>
    </xf>
    <xf numFmtId="0" fontId="7" fillId="0" borderId="21" xfId="0" applyNumberFormat="1" applyFont="1" applyBorder="1" applyAlignment="1">
      <alignment horizontal="left" vertical="center" wrapText="1"/>
    </xf>
    <xf numFmtId="166" fontId="23" fillId="0" borderId="29" xfId="0" applyNumberFormat="1" applyFont="1" applyBorder="1" applyAlignment="1">
      <alignment horizontal="right" vertical="center" wrapText="1"/>
    </xf>
    <xf numFmtId="166" fontId="29" fillId="0" borderId="28" xfId="0" applyNumberFormat="1" applyFont="1" applyBorder="1" applyAlignment="1">
      <alignment horizontal="center" vertical="center" wrapText="1"/>
    </xf>
    <xf numFmtId="166" fontId="36" fillId="0" borderId="28" xfId="0" applyNumberFormat="1" applyFont="1" applyBorder="1" applyAlignment="1">
      <alignment horizontal="center" wrapText="1"/>
    </xf>
    <xf numFmtId="1" fontId="29" fillId="0" borderId="28" xfId="0" applyNumberFormat="1" applyFont="1" applyBorder="1" applyAlignment="1">
      <alignment vertical="center" wrapText="1"/>
    </xf>
    <xf numFmtId="4" fontId="12" fillId="0" borderId="0" xfId="0" applyNumberFormat="1" applyFont="1" applyAlignment="1">
      <alignment vertical="center" wrapText="1"/>
    </xf>
    <xf numFmtId="166" fontId="19" fillId="0" borderId="2" xfId="0" applyNumberFormat="1" applyFont="1" applyBorder="1" applyAlignment="1">
      <alignment horizontal="right" vertical="center" wrapText="1"/>
    </xf>
    <xf numFmtId="166" fontId="19" fillId="0" borderId="18" xfId="0" applyNumberFormat="1" applyFont="1" applyBorder="1" applyAlignment="1">
      <alignment vertical="center"/>
    </xf>
    <xf numFmtId="0" fontId="19" fillId="0" borderId="28" xfId="0" applyNumberFormat="1" applyFont="1" applyBorder="1" applyAlignment="1">
      <alignment horizontal="center" wrapText="1"/>
    </xf>
    <xf numFmtId="166" fontId="26" fillId="0" borderId="21" xfId="0" applyNumberFormat="1" applyFont="1" applyBorder="1" applyAlignment="1">
      <alignment horizontal="right" vertical="center" wrapText="1"/>
    </xf>
    <xf numFmtId="166" fontId="7" fillId="0" borderId="30" xfId="0" applyNumberFormat="1" applyFont="1" applyBorder="1" applyAlignment="1">
      <alignment vertical="center"/>
    </xf>
    <xf numFmtId="166" fontId="7" fillId="0" borderId="67" xfId="0" applyNumberFormat="1" applyFont="1" applyBorder="1" applyAlignment="1">
      <alignment vertical="center"/>
    </xf>
    <xf numFmtId="166" fontId="7" fillId="0" borderId="68" xfId="0" applyNumberFormat="1" applyFont="1" applyBorder="1" applyAlignment="1">
      <alignment vertical="center"/>
    </xf>
    <xf numFmtId="0" fontId="13" fillId="0" borderId="0" xfId="0" applyFont="1" applyAlignment="1">
      <alignment horizontal="center" vertical="center"/>
    </xf>
    <xf numFmtId="0" fontId="31" fillId="0" borderId="22" xfId="0" applyNumberFormat="1" applyFont="1" applyBorder="1" applyAlignment="1">
      <alignment horizontal="left" vertical="top" wrapText="1"/>
    </xf>
    <xf numFmtId="0" fontId="52" fillId="0" borderId="24" xfId="0" applyNumberFormat="1" applyFont="1" applyBorder="1" applyAlignment="1">
      <alignment horizontal="left" vertical="center" wrapText="1"/>
    </xf>
    <xf numFmtId="0" fontId="52" fillId="0" borderId="27" xfId="0" applyNumberFormat="1" applyFont="1" applyBorder="1" applyAlignment="1">
      <alignment horizontal="left" vertical="center" wrapText="1"/>
    </xf>
    <xf numFmtId="0" fontId="52" fillId="0" borderId="28" xfId="0" applyNumberFormat="1" applyFont="1" applyBorder="1" applyAlignment="1">
      <alignment horizontal="left" vertical="top" wrapText="1"/>
    </xf>
    <xf numFmtId="0" fontId="14" fillId="0" borderId="18" xfId="0" applyFont="1" applyBorder="1" applyAlignment="1">
      <alignment horizontal="center" vertical="center"/>
    </xf>
    <xf numFmtId="166" fontId="19" fillId="0" borderId="18" xfId="0" applyNumberFormat="1" applyFont="1" applyBorder="1" applyAlignment="1" applyProtection="1">
      <alignment vertical="center" wrapText="1"/>
      <protection locked="0"/>
    </xf>
    <xf numFmtId="166" fontId="26" fillId="0" borderId="18" xfId="0" applyNumberFormat="1" applyFont="1" applyBorder="1" applyAlignment="1">
      <alignment vertical="center" wrapText="1"/>
    </xf>
    <xf numFmtId="166" fontId="26" fillId="0" borderId="30" xfId="0" applyNumberFormat="1" applyFont="1" applyBorder="1" applyAlignment="1">
      <alignment horizontal="right" vertical="center" wrapText="1"/>
    </xf>
    <xf numFmtId="166" fontId="9" fillId="0" borderId="0" xfId="0" applyNumberFormat="1" applyFont="1"/>
    <xf numFmtId="166" fontId="19" fillId="0" borderId="20" xfId="0" applyNumberFormat="1" applyFont="1" applyBorder="1" applyAlignment="1">
      <alignment vertical="center"/>
    </xf>
    <xf numFmtId="0" fontId="21" fillId="0" borderId="18" xfId="0" applyNumberFormat="1" applyFont="1" applyBorder="1" applyAlignment="1">
      <alignment horizontal="left" vertical="top" wrapText="1"/>
    </xf>
    <xf numFmtId="166" fontId="9" fillId="0" borderId="18" xfId="0" applyNumberFormat="1" applyFont="1" applyBorder="1"/>
    <xf numFmtId="0" fontId="21" fillId="0" borderId="0" xfId="0" applyNumberFormat="1" applyFont="1" applyBorder="1" applyAlignment="1">
      <alignment horizontal="left" vertical="top" wrapText="1"/>
    </xf>
    <xf numFmtId="166" fontId="21" fillId="0" borderId="0" xfId="0" applyNumberFormat="1" applyFont="1" applyBorder="1" applyAlignment="1">
      <alignment horizontal="center" vertical="center"/>
    </xf>
    <xf numFmtId="166" fontId="21" fillId="0" borderId="20" xfId="0" applyNumberFormat="1" applyFont="1" applyBorder="1" applyAlignment="1">
      <alignment vertical="center"/>
    </xf>
    <xf numFmtId="166" fontId="21" fillId="0" borderId="22" xfId="0" applyNumberFormat="1" applyFont="1" applyBorder="1" applyAlignment="1">
      <alignment horizontal="center" vertical="center"/>
    </xf>
    <xf numFmtId="0" fontId="21" fillId="0" borderId="52" xfId="0" applyNumberFormat="1" applyFont="1" applyBorder="1" applyAlignment="1">
      <alignment horizontal="left" vertical="top" wrapText="1"/>
    </xf>
    <xf numFmtId="0" fontId="21" fillId="0" borderId="18" xfId="0" applyNumberFormat="1" applyFont="1" applyBorder="1" applyAlignment="1">
      <alignment horizontal="right" vertical="center" wrapText="1"/>
    </xf>
    <xf numFmtId="166" fontId="0" fillId="0" borderId="18" xfId="0" applyNumberFormat="1" applyBorder="1"/>
    <xf numFmtId="166" fontId="21" fillId="0" borderId="22" xfId="0" applyNumberFormat="1" applyFont="1" applyBorder="1" applyAlignment="1">
      <alignment horizontal="right" vertical="center"/>
    </xf>
    <xf numFmtId="166" fontId="14" fillId="0" borderId="18" xfId="0" applyNumberFormat="1" applyFont="1" applyBorder="1"/>
    <xf numFmtId="0" fontId="37" fillId="0" borderId="18" xfId="0" applyFont="1" applyBorder="1" applyAlignment="1">
      <alignment horizontal="right" vertical="center"/>
    </xf>
    <xf numFmtId="166" fontId="37" fillId="0" borderId="18" xfId="0" applyNumberFormat="1" applyFont="1" applyBorder="1" applyAlignment="1">
      <alignment vertical="center"/>
    </xf>
    <xf numFmtId="0" fontId="53" fillId="0" borderId="28" xfId="0" applyNumberFormat="1" applyFont="1" applyBorder="1" applyAlignment="1">
      <alignment horizontal="left" vertical="top" wrapText="1"/>
    </xf>
    <xf numFmtId="0" fontId="31" fillId="0" borderId="21" xfId="0" applyNumberFormat="1" applyFont="1" applyBorder="1" applyAlignment="1">
      <alignment vertical="center" wrapText="1"/>
    </xf>
    <xf numFmtId="0" fontId="2" fillId="0" borderId="70" xfId="0" applyFont="1" applyBorder="1" applyAlignment="1">
      <alignment horizontal="center" vertical="center" wrapText="1"/>
    </xf>
    <xf numFmtId="4" fontId="10" fillId="0" borderId="71" xfId="0" applyNumberFormat="1" applyFont="1" applyBorder="1"/>
    <xf numFmtId="4" fontId="2" fillId="0" borderId="71" xfId="0" applyNumberFormat="1" applyFont="1" applyBorder="1"/>
    <xf numFmtId="4" fontId="2" fillId="0" borderId="72" xfId="0" applyNumberFormat="1" applyFont="1" applyBorder="1"/>
    <xf numFmtId="0" fontId="11" fillId="0" borderId="73" xfId="0" applyFont="1" applyBorder="1" applyAlignment="1">
      <alignment horizontal="center" vertical="center" wrapText="1"/>
    </xf>
    <xf numFmtId="4" fontId="4" fillId="0" borderId="74" xfId="0" applyNumberFormat="1" applyFont="1" applyBorder="1" applyAlignment="1">
      <alignment horizontal="center" vertical="center" wrapText="1"/>
    </xf>
    <xf numFmtId="4" fontId="2" fillId="0" borderId="74" xfId="0" applyNumberFormat="1" applyFont="1" applyBorder="1"/>
    <xf numFmtId="4" fontId="2" fillId="0" borderId="75" xfId="0" applyNumberFormat="1" applyFont="1" applyBorder="1"/>
    <xf numFmtId="166" fontId="24" fillId="0" borderId="0" xfId="0" applyNumberFormat="1" applyFont="1"/>
    <xf numFmtId="166" fontId="19" fillId="0" borderId="22" xfId="0" applyNumberFormat="1" applyFont="1" applyBorder="1" applyAlignment="1">
      <alignment vertical="center" wrapText="1"/>
    </xf>
    <xf numFmtId="166" fontId="38" fillId="0" borderId="0" xfId="0" applyNumberFormat="1" applyFont="1" applyBorder="1" applyAlignment="1">
      <alignment horizontal="right" vertical="center" wrapText="1"/>
    </xf>
    <xf numFmtId="166" fontId="29" fillId="0" borderId="23" xfId="0" applyNumberFormat="1" applyFont="1" applyBorder="1" applyAlignment="1">
      <alignment vertical="center" wrapText="1"/>
    </xf>
    <xf numFmtId="0" fontId="29" fillId="0" borderId="0" xfId="0" applyNumberFormat="1" applyFont="1" applyBorder="1" applyAlignment="1">
      <alignment vertical="center"/>
    </xf>
    <xf numFmtId="166" fontId="37" fillId="0" borderId="0" xfId="0" applyNumberFormat="1" applyFont="1" applyAlignment="1">
      <alignment vertical="center"/>
    </xf>
    <xf numFmtId="0" fontId="37" fillId="0" borderId="18" xfId="0" applyFont="1" applyBorder="1" applyAlignment="1">
      <alignment horizontal="center" vertical="center" wrapText="1"/>
    </xf>
    <xf numFmtId="0" fontId="0" fillId="0" borderId="25" xfId="0" applyBorder="1" applyAlignment="1">
      <alignment horizontal="right" vertical="center"/>
    </xf>
    <xf numFmtId="166" fontId="0" fillId="0" borderId="25" xfId="0" applyNumberFormat="1" applyBorder="1" applyAlignment="1">
      <alignment horizontal="right" vertical="center"/>
    </xf>
    <xf numFmtId="166" fontId="37" fillId="0" borderId="25" xfId="0" applyNumberFormat="1" applyFont="1" applyBorder="1" applyAlignment="1">
      <alignment horizontal="right" vertical="center"/>
    </xf>
    <xf numFmtId="0" fontId="0" fillId="0" borderId="25" xfId="0" applyBorder="1" applyAlignment="1">
      <alignment horizontal="left" vertical="center"/>
    </xf>
    <xf numFmtId="166" fontId="4" fillId="0" borderId="0" xfId="0" applyNumberFormat="1" applyFont="1" applyAlignment="1">
      <alignment vertical="center" wrapText="1"/>
    </xf>
    <xf numFmtId="0" fontId="0" fillId="0" borderId="0" xfId="0"/>
    <xf numFmtId="0" fontId="19" fillId="0" borderId="23" xfId="0" applyFont="1" applyBorder="1" applyAlignment="1">
      <alignment horizontal="center" vertical="center" wrapText="1"/>
    </xf>
    <xf numFmtId="0" fontId="37" fillId="0" borderId="0" xfId="0" applyFont="1" applyAlignment="1"/>
    <xf numFmtId="0" fontId="21" fillId="0" borderId="0" xfId="0" applyFont="1" applyBorder="1" applyAlignment="1">
      <alignment vertical="center" wrapText="1"/>
    </xf>
    <xf numFmtId="0" fontId="0" fillId="0" borderId="0" xfId="0"/>
    <xf numFmtId="0" fontId="17" fillId="0" borderId="25" xfId="0" applyFont="1" applyBorder="1" applyAlignment="1">
      <alignment horizontal="center" vertical="center" wrapText="1"/>
    </xf>
    <xf numFmtId="0" fontId="17" fillId="0" borderId="25" xfId="0" applyFont="1" applyBorder="1" applyAlignment="1">
      <alignment horizontal="center" wrapText="1"/>
    </xf>
    <xf numFmtId="0" fontId="0" fillId="0" borderId="25" xfId="0" applyBorder="1" applyAlignment="1">
      <alignment horizontal="center" vertical="center" wrapText="1"/>
    </xf>
    <xf numFmtId="0" fontId="17" fillId="0" borderId="25" xfId="0" applyFont="1" applyBorder="1" applyAlignment="1">
      <alignment vertical="center" wrapText="1"/>
    </xf>
    <xf numFmtId="0" fontId="0" fillId="0" borderId="25" xfId="0" applyBorder="1"/>
    <xf numFmtId="0" fontId="0" fillId="0" borderId="25" xfId="0" applyBorder="1" applyAlignment="1">
      <alignment horizontal="center" vertical="center"/>
    </xf>
    <xf numFmtId="0" fontId="10" fillId="0" borderId="25" xfId="0" applyFont="1" applyBorder="1" applyAlignment="1">
      <alignment horizontal="center" vertical="center" wrapText="1"/>
    </xf>
    <xf numFmtId="41" fontId="10" fillId="0" borderId="25" xfId="0" applyNumberFormat="1" applyFont="1" applyBorder="1" applyAlignment="1">
      <alignment horizontal="center" vertical="center"/>
    </xf>
    <xf numFmtId="41" fontId="0" fillId="0" borderId="25" xfId="0" applyNumberFormat="1" applyBorder="1" applyAlignment="1">
      <alignment horizontal="center" vertical="center"/>
    </xf>
    <xf numFmtId="0" fontId="0" fillId="0" borderId="25" xfId="0" applyBorder="1" applyAlignment="1">
      <alignment vertical="center" wrapText="1"/>
    </xf>
    <xf numFmtId="0" fontId="7" fillId="0" borderId="52" xfId="0" applyNumberFormat="1" applyFont="1" applyBorder="1" applyAlignment="1">
      <alignment vertical="center" wrapText="1"/>
    </xf>
    <xf numFmtId="0" fontId="23" fillId="0" borderId="22" xfId="0" applyNumberFormat="1" applyFont="1" applyBorder="1" applyAlignment="1">
      <alignment horizontal="center" vertical="center" wrapText="1"/>
    </xf>
    <xf numFmtId="166" fontId="26" fillId="0" borderId="22" xfId="0" applyNumberFormat="1" applyFont="1" applyBorder="1" applyAlignment="1">
      <alignment horizontal="right" vertical="center" wrapText="1"/>
    </xf>
    <xf numFmtId="166" fontId="26" fillId="0" borderId="22" xfId="0" applyNumberFormat="1" applyFont="1" applyBorder="1" applyAlignment="1">
      <alignment vertical="center" wrapText="1"/>
    </xf>
    <xf numFmtId="0" fontId="7" fillId="0" borderId="22" xfId="0" applyNumberFormat="1" applyFont="1" applyBorder="1" applyAlignment="1">
      <alignment vertical="center" wrapText="1"/>
    </xf>
    <xf numFmtId="0" fontId="7" fillId="0" borderId="76" xfId="0" applyNumberFormat="1" applyFont="1" applyBorder="1" applyAlignment="1">
      <alignment vertical="center" wrapText="1"/>
    </xf>
    <xf numFmtId="1" fontId="17" fillId="0" borderId="2" xfId="0" applyNumberFormat="1" applyFont="1" applyBorder="1" applyAlignment="1">
      <alignment horizontal="left" vertical="center" wrapText="1"/>
    </xf>
    <xf numFmtId="41" fontId="17" fillId="0" borderId="0" xfId="0" applyNumberFormat="1" applyFont="1"/>
    <xf numFmtId="41" fontId="17" fillId="0" borderId="2" xfId="0" applyNumberFormat="1" applyFont="1" applyBorder="1" applyAlignment="1">
      <alignment horizontal="left" vertical="center" wrapText="1"/>
    </xf>
    <xf numFmtId="166" fontId="18" fillId="0" borderId="2" xfId="0" applyNumberFormat="1" applyFont="1" applyBorder="1" applyAlignment="1">
      <alignment horizontal="right" vertical="center" wrapText="1"/>
    </xf>
    <xf numFmtId="41" fontId="21" fillId="0" borderId="18" xfId="0" applyNumberFormat="1" applyFont="1" applyBorder="1" applyAlignment="1">
      <alignment horizontal="right" vertical="center" wrapText="1"/>
    </xf>
    <xf numFmtId="0" fontId="36" fillId="0" borderId="0" xfId="0" applyFont="1" applyAlignment="1">
      <alignment vertical="center" wrapText="1"/>
    </xf>
    <xf numFmtId="166" fontId="36" fillId="0" borderId="0" xfId="0" applyNumberFormat="1" applyFont="1" applyAlignment="1">
      <alignment vertical="center" wrapText="1"/>
    </xf>
    <xf numFmtId="0" fontId="56" fillId="0" borderId="0" xfId="0" applyFont="1"/>
    <xf numFmtId="166" fontId="25" fillId="0" borderId="66" xfId="0" applyNumberFormat="1" applyFont="1" applyBorder="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0" fillId="0" borderId="0" xfId="0"/>
    <xf numFmtId="0" fontId="0" fillId="0" borderId="0" xfId="0"/>
    <xf numFmtId="166" fontId="52" fillId="0" borderId="66" xfId="0" applyNumberFormat="1" applyFont="1" applyBorder="1" applyAlignment="1">
      <alignment horizontal="left" vertical="center" wrapText="1"/>
    </xf>
    <xf numFmtId="166" fontId="52" fillId="0" borderId="19" xfId="0" applyNumberFormat="1" applyFont="1" applyBorder="1" applyAlignment="1">
      <alignment horizontal="left" vertical="center" wrapText="1"/>
    </xf>
    <xf numFmtId="0" fontId="0" fillId="0" borderId="0" xfId="0" applyAlignment="1">
      <alignment horizontal="left"/>
    </xf>
    <xf numFmtId="0" fontId="31" fillId="0" borderId="24" xfId="0" applyNumberFormat="1" applyFont="1" applyBorder="1" applyAlignment="1">
      <alignment horizontal="center" wrapText="1"/>
    </xf>
    <xf numFmtId="0" fontId="31" fillId="0" borderId="27" xfId="0" applyNumberFormat="1" applyFont="1" applyBorder="1" applyAlignment="1">
      <alignment horizontal="center" wrapText="1"/>
    </xf>
    <xf numFmtId="0" fontId="31" fillId="0" borderId="27" xfId="0" applyNumberFormat="1" applyFont="1" applyBorder="1" applyAlignment="1">
      <alignment horizontal="center" vertical="center" wrapText="1"/>
    </xf>
    <xf numFmtId="0" fontId="31" fillId="0" borderId="24" xfId="0" applyNumberFormat="1" applyFont="1" applyBorder="1" applyAlignment="1">
      <alignment horizontal="center" vertical="center" wrapText="1"/>
    </xf>
    <xf numFmtId="0" fontId="31" fillId="0" borderId="19" xfId="0" applyNumberFormat="1" applyFont="1" applyBorder="1" applyAlignment="1">
      <alignment horizontal="center" wrapText="1"/>
    </xf>
    <xf numFmtId="166" fontId="23" fillId="0" borderId="27" xfId="0" applyNumberFormat="1" applyFont="1" applyBorder="1" applyAlignment="1">
      <alignment horizontal="left" vertical="center" wrapText="1"/>
    </xf>
    <xf numFmtId="166" fontId="7" fillId="0" borderId="18" xfId="0" applyNumberFormat="1" applyFont="1" applyBorder="1" applyAlignment="1">
      <alignment horizontal="right" vertical="center" wrapText="1"/>
    </xf>
    <xf numFmtId="166" fontId="30" fillId="0" borderId="18" xfId="0" applyNumberFormat="1" applyFont="1" applyBorder="1" applyAlignment="1">
      <alignment vertical="center"/>
    </xf>
    <xf numFmtId="0" fontId="39" fillId="0" borderId="0" xfId="0" applyFont="1" applyBorder="1" applyAlignment="1">
      <alignment vertical="center"/>
    </xf>
    <xf numFmtId="3" fontId="39" fillId="0" borderId="0" xfId="0" applyNumberFormat="1" applyFont="1" applyBorder="1" applyAlignment="1">
      <alignment vertical="center"/>
    </xf>
    <xf numFmtId="4" fontId="31" fillId="0" borderId="0" xfId="0" applyNumberFormat="1" applyFont="1" applyBorder="1" applyAlignment="1">
      <alignment vertical="center" wrapText="1"/>
    </xf>
    <xf numFmtId="0" fontId="0" fillId="0" borderId="0" xfId="0"/>
    <xf numFmtId="0" fontId="0" fillId="0" borderId="81" xfId="0" applyBorder="1"/>
    <xf numFmtId="0" fontId="0" fillId="0" borderId="0" xfId="0"/>
    <xf numFmtId="0" fontId="19" fillId="0" borderId="19" xfId="0" applyNumberFormat="1" applyFont="1" applyBorder="1" applyAlignment="1">
      <alignment horizontal="left" vertical="center" wrapText="1"/>
    </xf>
    <xf numFmtId="166" fontId="21" fillId="0" borderId="2" xfId="0" applyNumberFormat="1" applyFont="1" applyBorder="1" applyAlignment="1">
      <alignment horizontal="right" vertical="center" wrapText="1"/>
    </xf>
    <xf numFmtId="166" fontId="21" fillId="0" borderId="48" xfId="0" applyNumberFormat="1" applyFont="1" applyBorder="1" applyAlignment="1">
      <alignment horizontal="right" vertical="center" wrapText="1"/>
    </xf>
    <xf numFmtId="166" fontId="22" fillId="0" borderId="2" xfId="0" applyNumberFormat="1" applyFont="1" applyBorder="1" applyAlignment="1">
      <alignment vertical="center" wrapText="1"/>
    </xf>
    <xf numFmtId="166" fontId="26" fillId="0" borderId="2" xfId="0" applyNumberFormat="1" applyFont="1" applyBorder="1" applyAlignment="1">
      <alignment horizontal="left" vertical="center" wrapText="1"/>
    </xf>
    <xf numFmtId="166" fontId="22" fillId="0" borderId="2" xfId="0" applyNumberFormat="1" applyFont="1" applyBorder="1" applyAlignment="1">
      <alignment vertical="center"/>
    </xf>
    <xf numFmtId="166" fontId="23" fillId="0" borderId="2" xfId="0" applyNumberFormat="1" applyFont="1" applyBorder="1" applyAlignment="1">
      <alignment vertical="center"/>
    </xf>
    <xf numFmtId="166" fontId="0" fillId="0" borderId="2" xfId="0" applyNumberFormat="1" applyBorder="1"/>
    <xf numFmtId="166" fontId="47" fillId="0" borderId="2" xfId="0" applyNumberFormat="1" applyFont="1" applyBorder="1" applyAlignment="1">
      <alignment vertical="center"/>
    </xf>
    <xf numFmtId="0" fontId="57" fillId="0" borderId="0" xfId="0" applyFont="1" applyAlignment="1">
      <alignment vertical="center" wrapText="1"/>
    </xf>
    <xf numFmtId="166" fontId="47" fillId="0" borderId="2" xfId="0" applyNumberFormat="1" applyFont="1" applyBorder="1" applyAlignment="1">
      <alignment horizontal="right" vertical="center" wrapText="1"/>
    </xf>
    <xf numFmtId="0" fontId="58" fillId="0" borderId="0" xfId="0" applyFont="1" applyAlignment="1">
      <alignment vertical="center" wrapText="1"/>
    </xf>
    <xf numFmtId="0" fontId="18" fillId="0" borderId="18" xfId="0" applyFont="1" applyBorder="1" applyAlignment="1">
      <alignment horizontal="center" vertical="center" wrapText="1"/>
    </xf>
    <xf numFmtId="0" fontId="2" fillId="0" borderId="18" xfId="0" applyFont="1" applyBorder="1" applyAlignment="1">
      <alignment horizontal="right" vertical="center"/>
    </xf>
    <xf numFmtId="0" fontId="0" fillId="0" borderId="69" xfId="0" applyBorder="1" applyAlignment="1"/>
    <xf numFmtId="166" fontId="0" fillId="0" borderId="69" xfId="0" applyNumberFormat="1" applyBorder="1" applyAlignment="1"/>
    <xf numFmtId="0" fontId="0" fillId="0" borderId="0" xfId="0"/>
    <xf numFmtId="0" fontId="0" fillId="0" borderId="0" xfId="0"/>
    <xf numFmtId="43" fontId="23" fillId="0" borderId="18" xfId="0" applyNumberFormat="1" applyFont="1" applyBorder="1" applyAlignment="1">
      <alignment horizontal="right" vertical="center" wrapText="1"/>
    </xf>
    <xf numFmtId="0" fontId="52" fillId="0" borderId="18" xfId="0" applyNumberFormat="1" applyFont="1" applyBorder="1" applyAlignment="1">
      <alignment horizontal="center" vertical="center" wrapText="1"/>
    </xf>
    <xf numFmtId="41" fontId="7" fillId="0" borderId="19" xfId="0" applyNumberFormat="1" applyFont="1" applyBorder="1" applyAlignment="1">
      <alignment horizontal="right" vertical="center" wrapText="1"/>
    </xf>
    <xf numFmtId="1" fontId="7" fillId="0" borderId="29" xfId="0" applyNumberFormat="1" applyFont="1" applyBorder="1" applyAlignment="1">
      <alignment horizontal="center" vertical="center" wrapText="1"/>
    </xf>
    <xf numFmtId="3" fontId="22" fillId="0" borderId="30" xfId="0" applyNumberFormat="1" applyFont="1" applyBorder="1" applyAlignment="1">
      <alignment horizontal="right" vertical="center" wrapText="1"/>
    </xf>
    <xf numFmtId="0" fontId="0" fillId="0" borderId="0" xfId="0"/>
    <xf numFmtId="41" fontId="7" fillId="0" borderId="29" xfId="0" applyNumberFormat="1" applyFont="1" applyBorder="1" applyAlignment="1">
      <alignment horizontal="right" vertical="center" wrapText="1"/>
    </xf>
    <xf numFmtId="166" fontId="23" fillId="0" borderId="19" xfId="0" applyNumberFormat="1" applyFont="1" applyBorder="1" applyAlignment="1">
      <alignment horizontal="right" vertical="center" wrapText="1"/>
    </xf>
    <xf numFmtId="166" fontId="23" fillId="0" borderId="21" xfId="0" applyNumberFormat="1" applyFont="1" applyBorder="1" applyAlignment="1">
      <alignment horizontal="right" vertical="center" wrapText="1"/>
    </xf>
    <xf numFmtId="166" fontId="7" fillId="0" borderId="29" xfId="0" applyNumberFormat="1" applyFont="1" applyBorder="1" applyAlignment="1">
      <alignment horizontal="right" vertical="center" wrapText="1"/>
    </xf>
    <xf numFmtId="166" fontId="7" fillId="0" borderId="19" xfId="0" applyNumberFormat="1" applyFont="1" applyBorder="1" applyAlignment="1">
      <alignment horizontal="right" vertical="center" wrapText="1"/>
    </xf>
    <xf numFmtId="166" fontId="23" fillId="0" borderId="19" xfId="0" applyNumberFormat="1" applyFont="1" applyBorder="1" applyAlignment="1">
      <alignment horizontal="left" vertical="center" wrapText="1"/>
    </xf>
    <xf numFmtId="166" fontId="7" fillId="0" borderId="19" xfId="0" applyNumberFormat="1" applyFont="1" applyBorder="1" applyAlignment="1">
      <alignment horizontal="center" vertical="center" wrapText="1"/>
    </xf>
    <xf numFmtId="0" fontId="13" fillId="0" borderId="0" xfId="0" applyFont="1" applyAlignment="1">
      <alignment vertical="center"/>
    </xf>
    <xf numFmtId="0" fontId="0" fillId="0" borderId="0" xfId="0"/>
    <xf numFmtId="4" fontId="12" fillId="0" borderId="0" xfId="0" applyNumberFormat="1" applyFont="1" applyAlignment="1">
      <alignment horizontal="right" vertical="center" wrapText="1"/>
    </xf>
    <xf numFmtId="0" fontId="7" fillId="0" borderId="19" xfId="0" applyNumberFormat="1" applyFont="1" applyBorder="1" applyAlignment="1">
      <alignment horizontal="center" vertical="center" wrapText="1"/>
    </xf>
    <xf numFmtId="0" fontId="29" fillId="0" borderId="19"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31" fillId="0" borderId="30" xfId="0" applyNumberFormat="1" applyFont="1" applyBorder="1" applyAlignment="1">
      <alignment horizontal="center" vertical="center" wrapText="1"/>
    </xf>
    <xf numFmtId="4" fontId="17" fillId="0" borderId="0" xfId="0" applyNumberFormat="1" applyFont="1" applyAlignment="1">
      <alignment horizontal="right" vertical="center" wrapText="1"/>
    </xf>
    <xf numFmtId="0" fontId="17" fillId="0" borderId="0" xfId="0" applyFont="1" applyAlignment="1">
      <alignment horizontal="right" vertical="center" wrapText="1"/>
    </xf>
    <xf numFmtId="0" fontId="0" fillId="0" borderId="0" xfId="0" applyAlignment="1">
      <alignment horizontal="right"/>
    </xf>
    <xf numFmtId="4" fontId="15" fillId="0" borderId="0" xfId="0" applyNumberFormat="1" applyFont="1" applyAlignment="1">
      <alignment horizontal="right" vertical="center" wrapText="1"/>
    </xf>
    <xf numFmtId="0" fontId="29" fillId="0" borderId="69" xfId="0" applyNumberFormat="1" applyFont="1" applyBorder="1" applyAlignment="1">
      <alignment vertical="center" wrapText="1"/>
    </xf>
    <xf numFmtId="0" fontId="29" fillId="0" borderId="0" xfId="0" applyNumberFormat="1" applyFont="1" applyBorder="1" applyAlignment="1">
      <alignment vertical="center" wrapText="1"/>
    </xf>
    <xf numFmtId="0" fontId="0" fillId="0" borderId="0" xfId="0" applyAlignment="1">
      <alignment wrapText="1"/>
    </xf>
    <xf numFmtId="166" fontId="21" fillId="0" borderId="21" xfId="0" applyNumberFormat="1" applyFont="1" applyBorder="1" applyAlignment="1">
      <alignment horizontal="right" vertical="center" wrapText="1"/>
    </xf>
    <xf numFmtId="166" fontId="31" fillId="0" borderId="18" xfId="0" applyNumberFormat="1" applyFont="1" applyBorder="1" applyAlignment="1">
      <alignment vertical="center" wrapText="1"/>
    </xf>
    <xf numFmtId="166" fontId="25" fillId="0" borderId="66" xfId="0" applyNumberFormat="1" applyFont="1" applyBorder="1" applyAlignment="1">
      <alignment vertical="center" wrapText="1"/>
    </xf>
    <xf numFmtId="3" fontId="19" fillId="0" borderId="21" xfId="0" applyNumberFormat="1" applyFont="1" applyBorder="1" applyAlignment="1">
      <alignment horizontal="right" vertical="center" wrapText="1"/>
    </xf>
    <xf numFmtId="166" fontId="7" fillId="0" borderId="2" xfId="0" applyNumberFormat="1" applyFont="1" applyBorder="1" applyAlignment="1">
      <alignment horizontal="right" vertical="center" wrapText="1"/>
    </xf>
    <xf numFmtId="166" fontId="52" fillId="0" borderId="66" xfId="0" applyNumberFormat="1" applyFont="1" applyBorder="1" applyAlignment="1">
      <alignment vertical="center" wrapText="1"/>
    </xf>
    <xf numFmtId="4" fontId="7" fillId="0" borderId="18" xfId="0" applyNumberFormat="1" applyFont="1" applyBorder="1" applyAlignment="1">
      <alignment vertical="center" wrapText="1"/>
    </xf>
    <xf numFmtId="4" fontId="2" fillId="0" borderId="0" xfId="0" applyNumberFormat="1" applyFont="1"/>
    <xf numFmtId="0" fontId="2" fillId="0" borderId="0" xfId="0" applyFont="1"/>
    <xf numFmtId="166" fontId="60" fillId="0" borderId="27" xfId="0" applyNumberFormat="1" applyFont="1" applyBorder="1" applyAlignment="1">
      <alignment horizontal="right" vertical="center" wrapText="1"/>
    </xf>
    <xf numFmtId="166" fontId="60" fillId="0" borderId="28" xfId="0" applyNumberFormat="1" applyFont="1" applyBorder="1" applyAlignment="1">
      <alignment horizontal="right" vertical="center" wrapText="1"/>
    </xf>
    <xf numFmtId="1" fontId="31" fillId="0" borderId="28" xfId="0" applyNumberFormat="1" applyFont="1" applyBorder="1" applyAlignment="1">
      <alignment horizontal="center" vertical="center" wrapText="1"/>
    </xf>
    <xf numFmtId="4" fontId="22" fillId="0" borderId="0" xfId="0" applyNumberFormat="1" applyFont="1" applyBorder="1" applyAlignment="1">
      <alignment horizontal="right" vertical="center" wrapText="1"/>
    </xf>
    <xf numFmtId="166" fontId="63" fillId="0" borderId="66" xfId="0" applyNumberFormat="1" applyFont="1" applyBorder="1" applyAlignment="1">
      <alignment vertical="center"/>
    </xf>
    <xf numFmtId="166" fontId="19" fillId="0" borderId="66" xfId="0" applyNumberFormat="1" applyFont="1" applyBorder="1" applyAlignment="1">
      <alignment vertical="center"/>
    </xf>
    <xf numFmtId="166" fontId="64" fillId="0" borderId="66" xfId="0" applyNumberFormat="1" applyFont="1" applyBorder="1" applyAlignment="1">
      <alignment vertical="center"/>
    </xf>
    <xf numFmtId="166" fontId="61" fillId="0" borderId="27" xfId="0" applyNumberFormat="1" applyFont="1" applyBorder="1" applyAlignment="1">
      <alignment horizontal="right" vertical="center" wrapText="1"/>
    </xf>
    <xf numFmtId="166" fontId="61" fillId="0" borderId="29" xfId="0" applyNumberFormat="1" applyFont="1" applyBorder="1" applyAlignment="1">
      <alignment horizontal="right" vertical="center" wrapText="1"/>
    </xf>
    <xf numFmtId="166" fontId="55" fillId="0" borderId="21" xfId="0" applyNumberFormat="1" applyFont="1" applyBorder="1" applyAlignment="1">
      <alignment vertical="center"/>
    </xf>
    <xf numFmtId="166" fontId="54" fillId="0" borderId="27" xfId="0" applyNumberFormat="1" applyFont="1" applyBorder="1" applyAlignment="1">
      <alignment horizontal="right" vertical="center" wrapText="1"/>
    </xf>
    <xf numFmtId="4" fontId="54" fillId="0" borderId="29" xfId="0" applyNumberFormat="1" applyFont="1" applyBorder="1" applyAlignment="1">
      <alignment horizontal="right" vertical="center" wrapText="1"/>
    </xf>
    <xf numFmtId="166" fontId="25" fillId="0" borderId="66" xfId="0" applyNumberFormat="1" applyFont="1" applyBorder="1" applyAlignment="1">
      <alignment horizontal="left" vertical="center" wrapText="1"/>
    </xf>
    <xf numFmtId="166" fontId="42" fillId="0" borderId="21" xfId="0" applyNumberFormat="1" applyFont="1" applyBorder="1" applyAlignment="1">
      <alignment vertical="center" wrapText="1"/>
    </xf>
    <xf numFmtId="166" fontId="42" fillId="0" borderId="19" xfId="0" applyNumberFormat="1" applyFont="1" applyBorder="1" applyAlignment="1">
      <alignment vertical="center" wrapText="1"/>
    </xf>
    <xf numFmtId="166" fontId="24" fillId="0" borderId="18" xfId="0" applyNumberFormat="1" applyFont="1" applyBorder="1" applyAlignment="1">
      <alignment vertical="center"/>
    </xf>
    <xf numFmtId="4" fontId="65" fillId="0" borderId="28" xfId="0" applyNumberFormat="1" applyFont="1" applyBorder="1" applyAlignment="1">
      <alignment horizontal="right" vertical="center" wrapText="1"/>
    </xf>
    <xf numFmtId="166" fontId="7" fillId="0" borderId="30" xfId="0" applyNumberFormat="1" applyFont="1" applyBorder="1" applyAlignment="1">
      <alignment vertical="center" wrapText="1"/>
    </xf>
    <xf numFmtId="0" fontId="21" fillId="0" borderId="48" xfId="0" applyNumberFormat="1" applyFont="1" applyBorder="1" applyAlignment="1">
      <alignment vertical="center" wrapText="1"/>
    </xf>
    <xf numFmtId="0" fontId="21" fillId="0" borderId="11" xfId="0" applyNumberFormat="1" applyFont="1" applyBorder="1" applyAlignment="1">
      <alignment vertical="center" wrapText="1"/>
    </xf>
    <xf numFmtId="0" fontId="14" fillId="0" borderId="48" xfId="0" applyFont="1" applyBorder="1" applyAlignment="1"/>
    <xf numFmtId="0" fontId="14" fillId="0" borderId="77" xfId="0" applyFont="1" applyBorder="1" applyAlignment="1"/>
    <xf numFmtId="4" fontId="31" fillId="0" borderId="0" xfId="0" applyNumberFormat="1" applyFont="1" applyBorder="1" applyAlignment="1">
      <alignment vertical="center"/>
    </xf>
    <xf numFmtId="0" fontId="19" fillId="0" borderId="21" xfId="0" applyNumberFormat="1" applyFont="1" applyBorder="1" applyAlignment="1">
      <alignment horizontal="right" vertical="center"/>
    </xf>
    <xf numFmtId="166" fontId="28" fillId="0" borderId="59" xfId="0" applyNumberFormat="1" applyFont="1" applyBorder="1" applyAlignment="1">
      <alignment vertical="center"/>
    </xf>
    <xf numFmtId="166" fontId="28" fillId="0" borderId="28" xfId="0" applyNumberFormat="1" applyFont="1" applyBorder="1" applyAlignment="1">
      <alignment vertical="center" wrapText="1"/>
    </xf>
    <xf numFmtId="0" fontId="0" fillId="0" borderId="0" xfId="0"/>
    <xf numFmtId="166" fontId="29" fillId="0" borderId="28" xfId="0" applyNumberFormat="1" applyFont="1" applyBorder="1" applyAlignment="1">
      <alignment vertical="center" wrapText="1"/>
    </xf>
    <xf numFmtId="0" fontId="15" fillId="0" borderId="25" xfId="0" applyFont="1" applyBorder="1" applyAlignment="1">
      <alignment horizontal="center" vertical="center"/>
    </xf>
    <xf numFmtId="0" fontId="13" fillId="0" borderId="0" xfId="0" applyFont="1" applyAlignment="1">
      <alignment vertical="center"/>
    </xf>
    <xf numFmtId="0" fontId="0" fillId="0" borderId="0" xfId="0"/>
    <xf numFmtId="0" fontId="0" fillId="0" borderId="0" xfId="0"/>
    <xf numFmtId="0" fontId="26" fillId="0" borderId="64" xfId="0" applyFont="1" applyBorder="1" applyAlignment="1">
      <alignment horizontal="center" vertical="center" wrapText="1"/>
    </xf>
    <xf numFmtId="0" fontId="13" fillId="0" borderId="15" xfId="0" applyFont="1" applyBorder="1" applyAlignment="1">
      <alignment vertical="center"/>
    </xf>
    <xf numFmtId="4" fontId="13" fillId="0" borderId="15" xfId="0" applyNumberFormat="1" applyFont="1" applyBorder="1" applyAlignment="1">
      <alignment vertical="center"/>
    </xf>
    <xf numFmtId="9" fontId="13" fillId="0" borderId="15" xfId="0" applyNumberFormat="1" applyFont="1" applyBorder="1" applyAlignment="1">
      <alignment vertical="center"/>
    </xf>
    <xf numFmtId="0" fontId="14" fillId="0" borderId="35" xfId="0" applyFont="1" applyBorder="1" applyAlignment="1">
      <alignment horizontal="right" vertical="center"/>
    </xf>
    <xf numFmtId="4" fontId="14" fillId="0" borderId="36" xfId="0" applyNumberFormat="1" applyFont="1" applyBorder="1" applyAlignment="1">
      <alignment vertical="center"/>
    </xf>
    <xf numFmtId="4" fontId="14" fillId="0" borderId="79" xfId="0" applyNumberFormat="1" applyFont="1" applyBorder="1" applyAlignment="1">
      <alignment vertical="center"/>
    </xf>
    <xf numFmtId="9" fontId="14" fillId="0" borderId="79" xfId="0" applyNumberFormat="1" applyFont="1" applyBorder="1" applyAlignment="1">
      <alignment vertical="center"/>
    </xf>
    <xf numFmtId="9" fontId="14" fillId="0" borderId="86" xfId="0" applyNumberFormat="1" applyFont="1" applyBorder="1" applyAlignment="1">
      <alignment vertical="center"/>
    </xf>
    <xf numFmtId="4" fontId="14" fillId="0" borderId="86" xfId="0" applyNumberFormat="1" applyFont="1" applyBorder="1" applyAlignment="1">
      <alignment vertical="center"/>
    </xf>
    <xf numFmtId="0" fontId="0" fillId="0" borderId="81" xfId="0" applyBorder="1" applyAlignment="1">
      <alignment vertical="center"/>
    </xf>
    <xf numFmtId="0" fontId="0" fillId="0" borderId="0" xfId="0" applyAlignment="1">
      <alignment vertical="center"/>
    </xf>
    <xf numFmtId="4" fontId="0" fillId="0" borderId="0" xfId="0" applyNumberFormat="1" applyAlignment="1">
      <alignment vertical="center"/>
    </xf>
    <xf numFmtId="9" fontId="13" fillId="0" borderId="82" xfId="0" applyNumberFormat="1" applyFont="1" applyBorder="1" applyAlignment="1">
      <alignment vertical="center"/>
    </xf>
    <xf numFmtId="4" fontId="13" fillId="0" borderId="82" xfId="0" applyNumberFormat="1" applyFont="1" applyBorder="1" applyAlignment="1">
      <alignment vertical="center"/>
    </xf>
    <xf numFmtId="4" fontId="0" fillId="0" borderId="82" xfId="0" applyNumberFormat="1" applyBorder="1" applyAlignment="1">
      <alignment vertical="center"/>
    </xf>
    <xf numFmtId="0" fontId="18" fillId="0" borderId="25" xfId="0" applyFont="1" applyBorder="1" applyAlignment="1">
      <alignment horizontal="center" vertical="center"/>
    </xf>
    <xf numFmtId="0" fontId="51" fillId="0" borderId="25" xfId="0" applyFont="1" applyFill="1" applyBorder="1" applyAlignment="1">
      <alignment horizontal="center" vertical="center" wrapText="1"/>
    </xf>
    <xf numFmtId="166" fontId="7" fillId="0" borderId="88" xfId="0" applyNumberFormat="1" applyFont="1" applyBorder="1" applyAlignment="1">
      <alignment vertical="center" wrapText="1"/>
    </xf>
    <xf numFmtId="166" fontId="23" fillId="0" borderId="89" xfId="0" applyNumberFormat="1" applyFont="1" applyBorder="1" applyAlignment="1">
      <alignment vertical="center" wrapText="1"/>
    </xf>
    <xf numFmtId="166" fontId="7" fillId="0" borderId="90" xfId="0" applyNumberFormat="1" applyFont="1" applyBorder="1" applyAlignment="1">
      <alignment horizontal="left" vertical="center" wrapText="1"/>
    </xf>
    <xf numFmtId="166" fontId="7" fillId="0" borderId="87" xfId="0" applyNumberFormat="1" applyFont="1" applyBorder="1" applyAlignment="1">
      <alignment wrapText="1"/>
    </xf>
    <xf numFmtId="166" fontId="19" fillId="0" borderId="91" xfId="0" applyNumberFormat="1" applyFont="1" applyBorder="1" applyAlignment="1">
      <alignment vertical="center" wrapText="1"/>
    </xf>
    <xf numFmtId="4" fontId="7" fillId="0" borderId="87" xfId="0" applyNumberFormat="1" applyFont="1" applyBorder="1" applyAlignment="1">
      <alignment vertical="center" wrapText="1"/>
    </xf>
    <xf numFmtId="166" fontId="7" fillId="0" borderId="88" xfId="0" applyNumberFormat="1" applyFont="1" applyBorder="1" applyAlignment="1">
      <alignment horizontal="left" vertical="center" wrapText="1"/>
    </xf>
    <xf numFmtId="166" fontId="7" fillId="0" borderId="91" xfId="0" applyNumberFormat="1" applyFont="1" applyBorder="1" applyAlignment="1">
      <alignment horizontal="center" vertical="center" wrapText="1"/>
    </xf>
    <xf numFmtId="166" fontId="19" fillId="0" borderId="84" xfId="0" applyNumberFormat="1" applyFont="1" applyBorder="1" applyAlignment="1">
      <alignment horizontal="right" vertical="center" wrapText="1"/>
    </xf>
    <xf numFmtId="17" fontId="28" fillId="0" borderId="21" xfId="0" applyNumberFormat="1" applyFont="1" applyBorder="1" applyAlignment="1">
      <alignment horizontal="left" vertical="center"/>
    </xf>
    <xf numFmtId="166" fontId="7" fillId="0" borderId="20" xfId="0" applyNumberFormat="1" applyFont="1" applyBorder="1" applyAlignment="1">
      <alignment vertical="center" wrapText="1"/>
    </xf>
    <xf numFmtId="0" fontId="0" fillId="0" borderId="0" xfId="0"/>
    <xf numFmtId="166" fontId="7" fillId="0" borderId="69" xfId="0" applyNumberFormat="1" applyFont="1" applyBorder="1" applyAlignment="1">
      <alignment horizontal="left" vertical="center" wrapText="1"/>
    </xf>
    <xf numFmtId="166" fontId="7" fillId="0" borderId="76" xfId="0" applyNumberFormat="1" applyFont="1" applyBorder="1" applyAlignment="1">
      <alignment vertical="center" wrapText="1"/>
    </xf>
    <xf numFmtId="0" fontId="0" fillId="0" borderId="0" xfId="0"/>
    <xf numFmtId="0" fontId="29" fillId="0" borderId="24" xfId="0" applyNumberFormat="1" applyFont="1" applyBorder="1" applyAlignment="1">
      <alignment horizontal="center" wrapText="1"/>
    </xf>
    <xf numFmtId="0" fontId="29" fillId="0" borderId="30" xfId="0" applyNumberFormat="1" applyFont="1" applyBorder="1" applyAlignment="1">
      <alignment horizontal="center" vertical="center" wrapText="1"/>
    </xf>
    <xf numFmtId="0" fontId="29" fillId="0" borderId="24" xfId="0" applyNumberFormat="1" applyFont="1" applyBorder="1" applyAlignment="1">
      <alignment horizontal="left" vertical="center" wrapText="1"/>
    </xf>
    <xf numFmtId="0" fontId="29" fillId="0" borderId="30" xfId="0" applyNumberFormat="1" applyFont="1" applyBorder="1" applyAlignment="1">
      <alignment horizontal="left" vertical="center" wrapText="1"/>
    </xf>
    <xf numFmtId="0" fontId="29" fillId="0" borderId="27" xfId="0" applyNumberFormat="1" applyFont="1" applyBorder="1" applyAlignment="1">
      <alignment horizontal="left" vertical="center" wrapText="1"/>
    </xf>
    <xf numFmtId="0" fontId="29" fillId="0" borderId="19" xfId="0" applyNumberFormat="1" applyFont="1" applyBorder="1" applyAlignment="1">
      <alignment horizontal="center" wrapText="1"/>
    </xf>
    <xf numFmtId="0" fontId="29" fillId="0" borderId="24" xfId="0" applyNumberFormat="1" applyFont="1" applyBorder="1" applyAlignment="1">
      <alignment wrapText="1"/>
    </xf>
    <xf numFmtId="0" fontId="29" fillId="0" borderId="27" xfId="0" applyNumberFormat="1" applyFont="1" applyBorder="1" applyAlignment="1">
      <alignment wrapText="1"/>
    </xf>
    <xf numFmtId="0" fontId="29" fillId="0" borderId="27" xfId="0" applyNumberFormat="1" applyFont="1" applyBorder="1" applyAlignment="1">
      <alignment vertical="center" wrapText="1"/>
    </xf>
    <xf numFmtId="4" fontId="13" fillId="0" borderId="25" xfId="0" applyNumberFormat="1" applyFont="1" applyBorder="1" applyAlignment="1">
      <alignment horizontal="right" vertical="center"/>
    </xf>
    <xf numFmtId="0" fontId="39" fillId="0" borderId="0" xfId="0" applyFont="1" applyAlignment="1">
      <alignment horizontal="center"/>
    </xf>
    <xf numFmtId="0" fontId="13" fillId="0" borderId="25" xfId="0" applyFont="1" applyBorder="1" applyAlignment="1">
      <alignment horizontal="right" vertical="center"/>
    </xf>
    <xf numFmtId="0" fontId="13" fillId="0" borderId="0" xfId="0" applyFont="1" applyAlignment="1">
      <alignment horizontal="right" vertical="center"/>
    </xf>
    <xf numFmtId="2" fontId="13" fillId="0" borderId="25" xfId="0" applyNumberFormat="1" applyFont="1" applyBorder="1" applyAlignment="1">
      <alignment horizontal="left" vertical="center"/>
    </xf>
    <xf numFmtId="4" fontId="13" fillId="0" borderId="25" xfId="0" applyNumberFormat="1" applyFont="1" applyBorder="1" applyAlignment="1">
      <alignment horizontal="left" vertical="center"/>
    </xf>
    <xf numFmtId="0" fontId="37" fillId="0" borderId="92" xfId="0" applyFont="1" applyBorder="1" applyAlignment="1">
      <alignment horizontal="right" vertical="center"/>
    </xf>
    <xf numFmtId="0" fontId="37" fillId="0" borderId="25" xfId="0" applyFont="1" applyBorder="1" applyAlignment="1">
      <alignment horizontal="right" vertical="center"/>
    </xf>
    <xf numFmtId="0" fontId="37" fillId="0" borderId="25" xfId="0" applyFont="1" applyBorder="1" applyAlignment="1">
      <alignment horizontal="center" vertical="center"/>
    </xf>
    <xf numFmtId="0" fontId="0" fillId="0" borderId="0" xfId="0"/>
    <xf numFmtId="0" fontId="29" fillId="0" borderId="27" xfId="0" applyNumberFormat="1" applyFont="1" applyBorder="1" applyAlignment="1">
      <alignment horizontal="center" vertical="center" wrapText="1"/>
    </xf>
    <xf numFmtId="0" fontId="13" fillId="0" borderId="25" xfId="0" applyFont="1" applyBorder="1" applyAlignment="1">
      <alignment horizontal="left" vertical="center"/>
    </xf>
    <xf numFmtId="166" fontId="14" fillId="0" borderId="0" xfId="0" applyNumberFormat="1" applyFont="1"/>
    <xf numFmtId="0" fontId="19" fillId="0" borderId="69" xfId="0" applyFont="1" applyFill="1" applyBorder="1" applyAlignment="1">
      <alignment horizontal="center" vertical="center" wrapText="1"/>
    </xf>
    <xf numFmtId="166" fontId="7" fillId="0" borderId="69" xfId="0" applyNumberFormat="1" applyFont="1" applyBorder="1" applyAlignment="1">
      <alignment vertical="center" wrapText="1"/>
    </xf>
    <xf numFmtId="0" fontId="21" fillId="0" borderId="69" xfId="0" applyFont="1" applyFill="1" applyBorder="1" applyAlignment="1">
      <alignment horizontal="center" vertical="center" wrapText="1"/>
    </xf>
    <xf numFmtId="4" fontId="37" fillId="0" borderId="0" xfId="0" applyNumberFormat="1" applyFont="1"/>
    <xf numFmtId="4" fontId="13" fillId="0" borderId="25" xfId="0" applyNumberFormat="1" applyFont="1" applyBorder="1" applyAlignment="1">
      <alignment vertical="center"/>
    </xf>
    <xf numFmtId="41" fontId="7" fillId="0" borderId="24" xfId="0" applyNumberFormat="1" applyFont="1" applyBorder="1" applyAlignment="1">
      <alignment vertical="center" wrapText="1"/>
    </xf>
    <xf numFmtId="0" fontId="19" fillId="0" borderId="21" xfId="0" applyNumberFormat="1" applyFont="1" applyBorder="1" applyAlignment="1">
      <alignment horizontal="right" vertical="center" wrapText="1"/>
    </xf>
    <xf numFmtId="166" fontId="22" fillId="0" borderId="69" xfId="0" applyNumberFormat="1" applyFont="1" applyBorder="1" applyAlignment="1">
      <alignment horizontal="right" vertical="center" wrapText="1"/>
    </xf>
    <xf numFmtId="0" fontId="0" fillId="0" borderId="0" xfId="0"/>
    <xf numFmtId="0" fontId="12" fillId="0" borderId="0" xfId="0" applyFont="1" applyAlignment="1">
      <alignment horizontal="right" vertical="center" wrapText="1"/>
    </xf>
    <xf numFmtId="0" fontId="0" fillId="0" borderId="0" xfId="0"/>
    <xf numFmtId="0" fontId="2" fillId="0" borderId="93" xfId="0" applyFont="1" applyBorder="1" applyAlignment="1">
      <alignment horizontal="center" vertical="center" wrapText="1"/>
    </xf>
    <xf numFmtId="4" fontId="10" fillId="0" borderId="94" xfId="0" applyNumberFormat="1" applyFont="1" applyBorder="1"/>
    <xf numFmtId="4" fontId="2" fillId="0" borderId="94" xfId="0" applyNumberFormat="1" applyFont="1" applyBorder="1"/>
    <xf numFmtId="4" fontId="2" fillId="0" borderId="95" xfId="0" applyNumberFormat="1" applyFont="1" applyBorder="1"/>
    <xf numFmtId="4" fontId="39" fillId="0" borderId="0" xfId="0" applyNumberFormat="1" applyFont="1" applyAlignment="1">
      <alignment horizontal="right" vertical="center" wrapText="1"/>
    </xf>
    <xf numFmtId="166" fontId="39" fillId="0" borderId="0" xfId="0" applyNumberFormat="1" applyFont="1" applyAlignment="1">
      <alignment horizontal="right" vertical="center" wrapText="1"/>
    </xf>
    <xf numFmtId="166" fontId="13" fillId="0" borderId="0" xfId="0" applyNumberFormat="1" applyFont="1" applyAlignment="1">
      <alignment horizontal="right" vertical="center" wrapText="1"/>
    </xf>
    <xf numFmtId="4" fontId="22" fillId="0" borderId="0" xfId="0" applyNumberFormat="1" applyFont="1" applyBorder="1" applyAlignment="1">
      <alignment vertical="center" wrapText="1"/>
    </xf>
    <xf numFmtId="0" fontId="37" fillId="0" borderId="0" xfId="0" applyFont="1" applyAlignment="1">
      <alignment horizontal="center"/>
    </xf>
    <xf numFmtId="0" fontId="0" fillId="0" borderId="0" xfId="0"/>
    <xf numFmtId="0" fontId="37" fillId="0" borderId="0" xfId="0" applyFont="1" applyAlignment="1">
      <alignment horizontal="center" vertical="center"/>
    </xf>
    <xf numFmtId="0" fontId="0" fillId="0" borderId="0" xfId="0"/>
    <xf numFmtId="0" fontId="67" fillId="0" borderId="0" xfId="0" applyFont="1"/>
    <xf numFmtId="166" fontId="19" fillId="0" borderId="44" xfId="0" applyNumberFormat="1" applyFont="1" applyBorder="1" applyAlignment="1">
      <alignment horizontal="right" vertical="center" wrapText="1"/>
    </xf>
    <xf numFmtId="166" fontId="66" fillId="0" borderId="2" xfId="0" applyNumberFormat="1" applyFont="1" applyBorder="1" applyAlignment="1">
      <alignment vertical="center"/>
    </xf>
    <xf numFmtId="166" fontId="30" fillId="0" borderId="2" xfId="0" applyNumberFormat="1" applyFont="1" applyBorder="1" applyAlignment="1">
      <alignment vertical="center"/>
    </xf>
    <xf numFmtId="166" fontId="7" fillId="0" borderId="2" xfId="0" applyNumberFormat="1" applyFont="1" applyBorder="1" applyAlignment="1">
      <alignment vertical="center" wrapText="1"/>
    </xf>
    <xf numFmtId="1" fontId="31" fillId="0" borderId="29" xfId="0" applyNumberFormat="1" applyFont="1" applyBorder="1" applyAlignment="1">
      <alignment horizontal="center" vertical="center" wrapText="1"/>
    </xf>
    <xf numFmtId="4" fontId="31" fillId="0" borderId="2" xfId="0" applyNumberFormat="1" applyFont="1" applyBorder="1" applyAlignment="1">
      <alignment vertical="center" wrapText="1"/>
    </xf>
    <xf numFmtId="166" fontId="7" fillId="0" borderId="22" xfId="0" applyNumberFormat="1" applyFont="1" applyBorder="1" applyAlignment="1">
      <alignment vertical="center" wrapText="1"/>
    </xf>
    <xf numFmtId="0" fontId="7" fillId="0" borderId="78" xfId="0" applyNumberFormat="1" applyFont="1" applyBorder="1" applyAlignment="1">
      <alignment horizontal="center"/>
    </xf>
    <xf numFmtId="169" fontId="0" fillId="0" borderId="0" xfId="0" applyNumberFormat="1"/>
    <xf numFmtId="0" fontId="0" fillId="0" borderId="0" xfId="0"/>
    <xf numFmtId="3" fontId="22" fillId="0" borderId="27" xfId="0" applyNumberFormat="1" applyFont="1" applyBorder="1" applyAlignment="1">
      <alignment vertical="center" wrapText="1"/>
    </xf>
    <xf numFmtId="3" fontId="7" fillId="0" borderId="21" xfId="0" applyNumberFormat="1" applyFont="1" applyBorder="1" applyAlignment="1">
      <alignment vertical="center" wrapText="1"/>
    </xf>
    <xf numFmtId="166" fontId="10" fillId="0" borderId="0" xfId="0" applyNumberFormat="1" applyFont="1" applyBorder="1"/>
    <xf numFmtId="0" fontId="0" fillId="0" borderId="0" xfId="0"/>
    <xf numFmtId="166" fontId="68" fillId="0" borderId="0" xfId="0" applyNumberFormat="1" applyFont="1"/>
    <xf numFmtId="166" fontId="69" fillId="0" borderId="27" xfId="0" applyNumberFormat="1" applyFont="1" applyBorder="1" applyAlignment="1">
      <alignment vertical="center"/>
    </xf>
    <xf numFmtId="166" fontId="69" fillId="0" borderId="19" xfId="0" applyNumberFormat="1" applyFont="1" applyBorder="1" applyAlignment="1">
      <alignment vertical="center"/>
    </xf>
    <xf numFmtId="4" fontId="70" fillId="0" borderId="0" xfId="0" applyNumberFormat="1" applyFont="1"/>
    <xf numFmtId="166" fontId="2" fillId="0" borderId="0" xfId="0" applyNumberFormat="1" applyFont="1"/>
    <xf numFmtId="4" fontId="0" fillId="0" borderId="0" xfId="0" applyNumberFormat="1" applyAlignment="1">
      <alignment horizontal="left"/>
    </xf>
    <xf numFmtId="0" fontId="0" fillId="0" borderId="0" xfId="0"/>
    <xf numFmtId="166" fontId="0" fillId="0" borderId="0" xfId="0" applyNumberFormat="1" applyAlignment="1">
      <alignment horizontal="left"/>
    </xf>
    <xf numFmtId="166" fontId="21" fillId="0" borderId="22" xfId="0" applyNumberFormat="1" applyFont="1" applyBorder="1" applyAlignment="1">
      <alignment vertical="center"/>
    </xf>
    <xf numFmtId="17" fontId="71" fillId="0" borderId="21" xfId="0" applyNumberFormat="1" applyFont="1" applyBorder="1" applyAlignment="1">
      <alignment horizontal="left" vertical="center"/>
    </xf>
    <xf numFmtId="0" fontId="0" fillId="0" borderId="0" xfId="0"/>
    <xf numFmtId="41" fontId="30" fillId="0" borderId="18" xfId="0" applyNumberFormat="1" applyFont="1" applyBorder="1" applyAlignment="1">
      <alignment horizontal="right" vertical="center" wrapText="1"/>
    </xf>
    <xf numFmtId="166" fontId="42" fillId="0" borderId="0" xfId="0" applyNumberFormat="1" applyFont="1" applyBorder="1" applyAlignment="1">
      <alignment horizontal="right" vertical="center" wrapText="1"/>
    </xf>
    <xf numFmtId="0" fontId="61" fillId="0" borderId="18" xfId="0" applyFont="1" applyBorder="1" applyAlignment="1">
      <alignment horizontal="left" vertical="center" wrapText="1"/>
    </xf>
    <xf numFmtId="3" fontId="72" fillId="0" borderId="18" xfId="0" applyNumberFormat="1" applyFont="1" applyBorder="1" applyAlignment="1">
      <alignment horizontal="right" vertical="center" wrapText="1"/>
    </xf>
    <xf numFmtId="166" fontId="45" fillId="0" borderId="0" xfId="0" applyNumberFormat="1" applyFont="1" applyBorder="1" applyAlignment="1">
      <alignment horizontal="left" vertical="center" wrapText="1"/>
    </xf>
    <xf numFmtId="49" fontId="7" fillId="0" borderId="24" xfId="0" applyNumberFormat="1" applyFont="1" applyBorder="1" applyAlignment="1" applyProtection="1">
      <alignment horizontal="center" vertical="center" wrapText="1"/>
      <protection locked="0"/>
    </xf>
    <xf numFmtId="49" fontId="7" fillId="0" borderId="29" xfId="0" applyNumberFormat="1" applyFont="1" applyBorder="1" applyAlignment="1" applyProtection="1">
      <alignment horizontal="center" vertical="center" wrapText="1"/>
      <protection locked="0"/>
    </xf>
    <xf numFmtId="4" fontId="36" fillId="0" borderId="0" xfId="0" applyNumberFormat="1" applyFont="1" applyAlignment="1">
      <alignment horizontal="left" vertical="center" wrapText="1"/>
    </xf>
    <xf numFmtId="4" fontId="12" fillId="0" borderId="0" xfId="0" applyNumberFormat="1" applyFont="1" applyAlignment="1">
      <alignment horizontal="left" vertical="center" wrapText="1"/>
    </xf>
    <xf numFmtId="0" fontId="17" fillId="0" borderId="2" xfId="0" applyFont="1" applyBorder="1" applyAlignment="1">
      <alignment horizontal="left" vertical="center" wrapText="1"/>
    </xf>
    <xf numFmtId="166" fontId="49" fillId="0" borderId="32" xfId="0" applyNumberFormat="1" applyFont="1" applyBorder="1" applyAlignment="1">
      <alignment horizontal="left" vertical="center" wrapText="1"/>
    </xf>
    <xf numFmtId="0" fontId="12" fillId="0" borderId="2" xfId="0" applyFont="1" applyBorder="1" applyAlignment="1">
      <alignment vertical="center" wrapText="1"/>
    </xf>
    <xf numFmtId="0" fontId="12" fillId="0" borderId="32" xfId="0" applyFont="1" applyBorder="1" applyAlignment="1">
      <alignment vertical="center" wrapText="1"/>
    </xf>
    <xf numFmtId="166" fontId="12" fillId="0" borderId="9" xfId="0" applyNumberFormat="1" applyFont="1" applyBorder="1"/>
    <xf numFmtId="166" fontId="12" fillId="0" borderId="4" xfId="0" applyNumberFormat="1" applyFont="1" applyBorder="1" applyAlignment="1">
      <alignment vertical="center" wrapText="1"/>
    </xf>
    <xf numFmtId="166" fontId="17" fillId="0" borderId="44" xfId="0" applyNumberFormat="1" applyFont="1" applyBorder="1" applyAlignment="1">
      <alignment vertical="center"/>
    </xf>
    <xf numFmtId="166" fontId="12" fillId="0" borderId="4" xfId="0" applyNumberFormat="1" applyFont="1" applyBorder="1" applyAlignment="1">
      <alignment horizontal="left" vertical="center" wrapText="1"/>
    </xf>
    <xf numFmtId="166" fontId="12" fillId="0" borderId="2" xfId="0" applyNumberFormat="1" applyFont="1" applyBorder="1" applyAlignment="1">
      <alignment vertical="center" wrapText="1"/>
    </xf>
    <xf numFmtId="166" fontId="12" fillId="0" borderId="41" xfId="0" applyNumberFormat="1" applyFont="1" applyBorder="1" applyAlignment="1">
      <alignment horizontal="left" vertical="center" wrapText="1"/>
    </xf>
    <xf numFmtId="0" fontId="3" fillId="0" borderId="4" xfId="0" applyFont="1" applyBorder="1"/>
    <xf numFmtId="0" fontId="3" fillId="0" borderId="2" xfId="0" applyFont="1" applyBorder="1"/>
    <xf numFmtId="167" fontId="0" fillId="0" borderId="2" xfId="0" applyNumberFormat="1" applyBorder="1"/>
    <xf numFmtId="0" fontId="3" fillId="0" borderId="43" xfId="0" applyFont="1" applyBorder="1"/>
    <xf numFmtId="167" fontId="0" fillId="0" borderId="9" xfId="0" applyNumberFormat="1" applyBorder="1"/>
    <xf numFmtId="0" fontId="0" fillId="0" borderId="38" xfId="0" applyBorder="1" applyAlignment="1">
      <alignment wrapText="1"/>
    </xf>
    <xf numFmtId="0" fontId="0" fillId="0" borderId="41" xfId="0" applyBorder="1" applyAlignment="1">
      <alignment wrapText="1"/>
    </xf>
    <xf numFmtId="0" fontId="17" fillId="0" borderId="44" xfId="0" applyFont="1" applyBorder="1" applyAlignment="1">
      <alignment horizontal="left" vertical="center"/>
    </xf>
    <xf numFmtId="0" fontId="15" fillId="0" borderId="25" xfId="0" applyFont="1" applyBorder="1" applyAlignment="1">
      <alignment horizontal="right" vertical="center"/>
    </xf>
    <xf numFmtId="9" fontId="12" fillId="0" borderId="25" xfId="0" applyNumberFormat="1" applyFont="1" applyBorder="1" applyAlignment="1">
      <alignment vertical="center"/>
    </xf>
    <xf numFmtId="0" fontId="0" fillId="0" borderId="36" xfId="0" applyBorder="1"/>
    <xf numFmtId="0" fontId="0" fillId="0" borderId="0" xfId="0"/>
    <xf numFmtId="0" fontId="0" fillId="0" borderId="0" xfId="0"/>
    <xf numFmtId="41" fontId="7" fillId="0" borderId="20" xfId="0" applyNumberFormat="1" applyFont="1" applyBorder="1" applyAlignment="1">
      <alignment horizontal="right" vertical="center" wrapText="1"/>
    </xf>
    <xf numFmtId="1" fontId="7" fillId="0" borderId="20" xfId="0" applyNumberFormat="1" applyFont="1" applyBorder="1" applyAlignment="1">
      <alignment horizontal="center" vertical="center" wrapText="1"/>
    </xf>
    <xf numFmtId="49" fontId="7" fillId="0" borderId="41" xfId="0" applyNumberFormat="1" applyFont="1" applyBorder="1" applyAlignment="1" applyProtection="1">
      <alignment horizontal="center" vertical="center" wrapText="1"/>
      <protection locked="0"/>
    </xf>
    <xf numFmtId="4" fontId="7" fillId="0" borderId="21" xfId="0" applyNumberFormat="1" applyFont="1" applyBorder="1" applyAlignment="1">
      <alignment horizontal="right" wrapText="1"/>
    </xf>
    <xf numFmtId="0" fontId="29" fillId="0" borderId="21" xfId="0" applyFont="1" applyBorder="1" applyAlignment="1">
      <alignment vertical="center" wrapText="1"/>
    </xf>
    <xf numFmtId="41" fontId="7"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1" fontId="7" fillId="0" borderId="18"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21" fillId="0" borderId="21" xfId="0" applyNumberFormat="1" applyFont="1" applyBorder="1" applyAlignment="1">
      <alignment horizontal="right" vertical="center" wrapText="1"/>
    </xf>
    <xf numFmtId="0" fontId="0" fillId="0" borderId="0" xfId="0"/>
    <xf numFmtId="0" fontId="20" fillId="0" borderId="0" xfId="0" applyFont="1" applyBorder="1" applyAlignment="1">
      <alignment horizontal="center" vertical="center" wrapText="1"/>
    </xf>
    <xf numFmtId="0" fontId="39" fillId="0" borderId="0" xfId="0" applyFont="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166" fontId="29" fillId="0" borderId="0" xfId="0" applyNumberFormat="1" applyFont="1" applyBorder="1" applyAlignment="1">
      <alignment horizontal="right" vertical="center" wrapText="1"/>
    </xf>
    <xf numFmtId="0" fontId="0" fillId="0" borderId="0" xfId="0"/>
    <xf numFmtId="3" fontId="22" fillId="0" borderId="28" xfId="0" applyNumberFormat="1" applyFont="1" applyBorder="1" applyAlignment="1">
      <alignment vertical="center" wrapText="1"/>
    </xf>
    <xf numFmtId="0" fontId="52" fillId="0" borderId="0" xfId="0" applyNumberFormat="1" applyFont="1" applyBorder="1" applyAlignment="1">
      <alignment horizontal="center" vertical="center" wrapText="1"/>
    </xf>
    <xf numFmtId="166" fontId="17" fillId="0" borderId="0" xfId="0" applyNumberFormat="1" applyFont="1" applyBorder="1" applyAlignment="1">
      <alignment vertical="center"/>
    </xf>
    <xf numFmtId="41" fontId="21" fillId="0" borderId="0" xfId="0" applyNumberFormat="1" applyFont="1" applyBorder="1" applyAlignment="1">
      <alignment horizontal="right" vertical="center" wrapText="1"/>
    </xf>
    <xf numFmtId="43" fontId="23" fillId="0" borderId="0" xfId="0" applyNumberFormat="1" applyFont="1" applyBorder="1" applyAlignment="1">
      <alignment horizontal="right" vertical="center" wrapText="1"/>
    </xf>
    <xf numFmtId="41" fontId="30" fillId="0" borderId="0" xfId="0" applyNumberFormat="1" applyFont="1" applyBorder="1" applyAlignment="1">
      <alignment horizontal="right" vertical="center" wrapText="1"/>
    </xf>
    <xf numFmtId="0" fontId="61" fillId="0" borderId="22" xfId="0" applyFont="1" applyBorder="1" applyAlignment="1">
      <alignment horizontal="left" vertical="center" wrapText="1"/>
    </xf>
    <xf numFmtId="0" fontId="7" fillId="0" borderId="0" xfId="0" applyFont="1" applyBorder="1" applyAlignment="1">
      <alignment vertical="center" wrapText="1"/>
    </xf>
    <xf numFmtId="4" fontId="19" fillId="0" borderId="0" xfId="0" applyNumberFormat="1" applyFont="1" applyBorder="1" applyAlignment="1">
      <alignment vertical="center" wrapText="1"/>
    </xf>
    <xf numFmtId="168" fontId="14" fillId="0" borderId="0" xfId="0" applyNumberFormat="1" applyFont="1" applyBorder="1" applyAlignment="1">
      <alignment horizontal="center" vertical="center"/>
    </xf>
    <xf numFmtId="4" fontId="14" fillId="0" borderId="0" xfId="0" applyNumberFormat="1" applyFont="1" applyBorder="1" applyAlignment="1">
      <alignment vertical="center"/>
    </xf>
    <xf numFmtId="0" fontId="73" fillId="0" borderId="0" xfId="0" applyFont="1" applyBorder="1" applyAlignment="1">
      <alignment horizontal="left" vertical="center" wrapText="1"/>
    </xf>
    <xf numFmtId="3" fontId="22" fillId="0" borderId="29" xfId="0" applyNumberFormat="1" applyFont="1" applyBorder="1" applyAlignment="1">
      <alignment vertical="center" wrapText="1"/>
    </xf>
    <xf numFmtId="3" fontId="22" fillId="0" borderId="19" xfId="0" applyNumberFormat="1" applyFont="1" applyBorder="1" applyAlignment="1">
      <alignment horizontal="right" vertical="center" wrapText="1"/>
    </xf>
    <xf numFmtId="3" fontId="22" fillId="0" borderId="29" xfId="0" applyNumberFormat="1" applyFont="1" applyBorder="1" applyAlignment="1">
      <alignment horizontal="right" vertical="center" wrapText="1"/>
    </xf>
    <xf numFmtId="0" fontId="20" fillId="0" borderId="0" xfId="0" applyFont="1" applyBorder="1" applyAlignment="1">
      <alignment horizontal="center" vertical="center" wrapText="1"/>
    </xf>
    <xf numFmtId="3" fontId="22" fillId="0" borderId="20" xfId="0" applyNumberFormat="1" applyFont="1" applyBorder="1" applyAlignment="1">
      <alignment horizontal="right" vertical="center" wrapText="1"/>
    </xf>
    <xf numFmtId="3" fontId="22" fillId="0" borderId="20" xfId="0" applyNumberFormat="1" applyFont="1" applyBorder="1" applyAlignment="1">
      <alignment vertical="center" wrapText="1"/>
    </xf>
    <xf numFmtId="3" fontId="22" fillId="0" borderId="19" xfId="0" applyNumberFormat="1" applyFont="1" applyBorder="1" applyAlignment="1">
      <alignment vertical="center" wrapText="1"/>
    </xf>
    <xf numFmtId="166" fontId="47" fillId="0" borderId="0" xfId="0" applyNumberFormat="1" applyFont="1" applyBorder="1" applyAlignment="1">
      <alignment horizontal="center" vertical="center"/>
    </xf>
    <xf numFmtId="3" fontId="7" fillId="0" borderId="20" xfId="0" applyNumberFormat="1" applyFont="1" applyBorder="1" applyAlignment="1">
      <alignment horizontal="right" vertical="center" wrapText="1"/>
    </xf>
    <xf numFmtId="3" fontId="7" fillId="0" borderId="30" xfId="0" applyNumberFormat="1" applyFont="1" applyBorder="1" applyAlignment="1">
      <alignment horizontal="right" vertical="center" wrapText="1"/>
    </xf>
    <xf numFmtId="3" fontId="7" fillId="0" borderId="29" xfId="0" applyNumberFormat="1" applyFont="1" applyBorder="1" applyAlignment="1">
      <alignment horizontal="right" vertical="center" wrapText="1"/>
    </xf>
    <xf numFmtId="0" fontId="13" fillId="0" borderId="0" xfId="0" applyFont="1" applyAlignment="1">
      <alignment horizontal="left"/>
    </xf>
    <xf numFmtId="0" fontId="0" fillId="0" borderId="0" xfId="0"/>
    <xf numFmtId="0" fontId="36" fillId="0" borderId="38" xfId="0" applyFont="1" applyBorder="1" applyAlignment="1">
      <alignment horizontal="left" vertical="center" wrapText="1"/>
    </xf>
    <xf numFmtId="0" fontId="36" fillId="0" borderId="41" xfId="0" applyFont="1" applyBorder="1" applyAlignment="1">
      <alignment horizontal="left" vertical="center" wrapText="1"/>
    </xf>
    <xf numFmtId="0" fontId="36" fillId="0" borderId="32"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3" xfId="0" applyFont="1" applyBorder="1" applyAlignment="1">
      <alignment horizontal="center" vertical="center" wrapText="1"/>
    </xf>
    <xf numFmtId="166" fontId="18" fillId="0" borderId="38" xfId="0" applyNumberFormat="1" applyFont="1" applyBorder="1" applyAlignment="1">
      <alignment horizontal="right" vertical="center" wrapText="1"/>
    </xf>
    <xf numFmtId="166" fontId="18" fillId="0" borderId="41" xfId="0" applyNumberFormat="1" applyFont="1" applyBorder="1" applyAlignment="1">
      <alignment horizontal="right" vertical="center" wrapText="1"/>
    </xf>
    <xf numFmtId="166" fontId="18" fillId="0" borderId="32" xfId="0" applyNumberFormat="1" applyFont="1" applyBorder="1" applyAlignment="1">
      <alignment horizontal="right" vertical="center" wrapText="1"/>
    </xf>
    <xf numFmtId="0" fontId="17" fillId="0" borderId="38" xfId="0" applyFont="1" applyBorder="1" applyAlignment="1">
      <alignment horizontal="left" vertical="center" wrapText="1"/>
    </xf>
    <xf numFmtId="0" fontId="17" fillId="0" borderId="41" xfId="0" applyFont="1" applyBorder="1" applyAlignment="1">
      <alignment horizontal="left" vertical="center" wrapText="1"/>
    </xf>
    <xf numFmtId="0" fontId="17" fillId="0" borderId="32" xfId="0" applyFont="1" applyBorder="1" applyAlignment="1">
      <alignment horizontal="left" vertical="center" wrapText="1"/>
    </xf>
    <xf numFmtId="0" fontId="12" fillId="0" borderId="42" xfId="0" applyFont="1" applyBorder="1" applyAlignment="1">
      <alignment horizontal="left" vertical="center" wrapText="1"/>
    </xf>
    <xf numFmtId="0" fontId="36" fillId="0" borderId="44" xfId="0" applyFont="1" applyBorder="1" applyAlignment="1">
      <alignment horizontal="left" vertical="center" wrapText="1"/>
    </xf>
    <xf numFmtId="0" fontId="17" fillId="0" borderId="43" xfId="0" applyFont="1" applyBorder="1" applyAlignment="1">
      <alignment horizontal="left" vertical="center" wrapText="1"/>
    </xf>
    <xf numFmtId="0" fontId="17" fillId="0" borderId="38"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166" fontId="18" fillId="0" borderId="38" xfId="0" applyNumberFormat="1" applyFont="1" applyBorder="1" applyAlignment="1">
      <alignment horizontal="right" vertical="center"/>
    </xf>
    <xf numFmtId="166" fontId="18" fillId="0" borderId="32" xfId="0" applyNumberFormat="1" applyFont="1" applyBorder="1" applyAlignment="1">
      <alignment horizontal="right" vertical="center"/>
    </xf>
    <xf numFmtId="167" fontId="17" fillId="0" borderId="38" xfId="0" applyNumberFormat="1" applyFont="1" applyBorder="1" applyAlignment="1">
      <alignment horizontal="left" vertical="center" wrapText="1"/>
    </xf>
    <xf numFmtId="167" fontId="17" fillId="0" borderId="41" xfId="0" applyNumberFormat="1" applyFont="1" applyBorder="1" applyAlignment="1">
      <alignment horizontal="left" vertical="center" wrapText="1"/>
    </xf>
    <xf numFmtId="167" fontId="17" fillId="0" borderId="32" xfId="0" applyNumberFormat="1" applyFont="1" applyBorder="1" applyAlignment="1">
      <alignment horizontal="left" vertical="center" wrapText="1"/>
    </xf>
    <xf numFmtId="166" fontId="18" fillId="0" borderId="41" xfId="0" applyNumberFormat="1" applyFont="1" applyBorder="1" applyAlignment="1">
      <alignment horizontal="right" vertical="center"/>
    </xf>
    <xf numFmtId="9" fontId="17" fillId="0" borderId="38" xfId="0" applyNumberFormat="1" applyFont="1" applyBorder="1" applyAlignment="1">
      <alignment horizontal="center" vertical="center"/>
    </xf>
    <xf numFmtId="9" fontId="17" fillId="0" borderId="41" xfId="0" applyNumberFormat="1" applyFont="1" applyBorder="1" applyAlignment="1">
      <alignment horizontal="center" vertical="center"/>
    </xf>
    <xf numFmtId="9" fontId="17" fillId="0" borderId="43" xfId="0" applyNumberFormat="1" applyFont="1" applyBorder="1" applyAlignment="1">
      <alignment horizontal="center" vertical="center"/>
    </xf>
    <xf numFmtId="166" fontId="12" fillId="0" borderId="38" xfId="0" applyNumberFormat="1" applyFont="1" applyBorder="1" applyAlignment="1" applyProtection="1">
      <alignment horizontal="center" vertical="center"/>
      <protection locked="0"/>
    </xf>
    <xf numFmtId="166" fontId="12" fillId="0" borderId="41" xfId="0" applyNumberFormat="1" applyFont="1" applyBorder="1" applyAlignment="1" applyProtection="1">
      <alignment horizontal="center" vertical="center"/>
      <protection locked="0"/>
    </xf>
    <xf numFmtId="166" fontId="12" fillId="0" borderId="32" xfId="0" applyNumberFormat="1" applyFont="1" applyBorder="1" applyAlignment="1" applyProtection="1">
      <alignment horizontal="center" vertical="center"/>
      <protection locked="0"/>
    </xf>
    <xf numFmtId="0" fontId="12" fillId="0" borderId="38" xfId="0" applyFont="1" applyBorder="1" applyAlignment="1">
      <alignment horizontal="left" vertical="center" wrapText="1"/>
    </xf>
    <xf numFmtId="167" fontId="0" fillId="0" borderId="4" xfId="0" applyNumberFormat="1" applyBorder="1" applyAlignment="1">
      <alignment horizontal="left" vertical="center" wrapText="1"/>
    </xf>
    <xf numFmtId="167" fontId="0" fillId="0" borderId="2" xfId="0" applyNumberFormat="1" applyBorder="1" applyAlignment="1">
      <alignment horizontal="left" vertical="center" wrapText="1"/>
    </xf>
    <xf numFmtId="166" fontId="12" fillId="0" borderId="44" xfId="0" applyNumberFormat="1" applyFont="1" applyBorder="1" applyAlignment="1">
      <alignment horizontal="center" vertical="center" wrapText="1"/>
    </xf>
    <xf numFmtId="166" fontId="12" fillId="0" borderId="32" xfId="0" applyNumberFormat="1" applyFont="1" applyBorder="1" applyAlignment="1">
      <alignment horizontal="center" vertical="center" wrapText="1"/>
    </xf>
    <xf numFmtId="167" fontId="17" fillId="0" borderId="4" xfId="0" applyNumberFormat="1" applyFont="1" applyBorder="1" applyAlignment="1">
      <alignment horizontal="left" vertical="center" wrapText="1"/>
    </xf>
    <xf numFmtId="167" fontId="17" fillId="0" borderId="2" xfId="0" applyNumberFormat="1" applyFont="1" applyBorder="1" applyAlignment="1">
      <alignment horizontal="left" vertical="center" wrapText="1"/>
    </xf>
    <xf numFmtId="0" fontId="17" fillId="0" borderId="44" xfId="0" applyFont="1" applyBorder="1" applyAlignment="1">
      <alignment horizontal="left" vertical="center" wrapText="1"/>
    </xf>
    <xf numFmtId="3" fontId="22" fillId="0" borderId="0" xfId="0" applyNumberFormat="1" applyFont="1" applyBorder="1" applyAlignment="1">
      <alignment vertical="center" wrapText="1"/>
    </xf>
    <xf numFmtId="3" fontId="24" fillId="0" borderId="0" xfId="0" applyNumberFormat="1" applyFont="1" applyBorder="1" applyAlignment="1">
      <alignment vertical="center" wrapText="1"/>
    </xf>
    <xf numFmtId="0" fontId="7" fillId="0" borderId="0" xfId="0" applyFont="1" applyBorder="1" applyAlignment="1">
      <alignment horizontal="right" vertical="center" wrapText="1"/>
    </xf>
    <xf numFmtId="49" fontId="7" fillId="0" borderId="28" xfId="0" applyNumberFormat="1" applyFont="1" applyBorder="1" applyAlignment="1" applyProtection="1">
      <alignment horizontal="center" vertical="center" wrapText="1"/>
      <protection locked="0"/>
    </xf>
    <xf numFmtId="0" fontId="21" fillId="0" borderId="21" xfId="0" applyFont="1" applyBorder="1" applyAlignment="1">
      <alignment horizontal="right" vertical="center" wrapText="1"/>
    </xf>
    <xf numFmtId="49" fontId="21" fillId="0" borderId="21" xfId="0" applyNumberFormat="1" applyFont="1" applyBorder="1" applyAlignment="1" applyProtection="1">
      <alignment horizontal="right" vertical="center" wrapText="1"/>
      <protection locked="0"/>
    </xf>
    <xf numFmtId="0" fontId="37" fillId="0" borderId="0" xfId="0" applyFont="1" applyAlignment="1">
      <alignment horizontal="left" vertical="center"/>
    </xf>
    <xf numFmtId="0" fontId="13" fillId="0" borderId="0" xfId="0" applyFont="1" applyBorder="1"/>
    <xf numFmtId="3" fontId="22" fillId="0" borderId="25" xfId="0" applyNumberFormat="1" applyFont="1" applyBorder="1" applyAlignment="1">
      <alignment vertical="center" wrapText="1"/>
    </xf>
    <xf numFmtId="0" fontId="13" fillId="0" borderId="19" xfId="0" applyFont="1" applyBorder="1" applyAlignment="1">
      <alignment vertical="center" wrapText="1"/>
    </xf>
    <xf numFmtId="0" fontId="13" fillId="0" borderId="28" xfId="0" applyFont="1" applyBorder="1" applyAlignment="1">
      <alignment vertical="center" wrapText="1"/>
    </xf>
    <xf numFmtId="0" fontId="13" fillId="0" borderId="20" xfId="0" applyFont="1" applyBorder="1" applyAlignment="1">
      <alignment vertical="center" wrapText="1"/>
    </xf>
    <xf numFmtId="3" fontId="22" fillId="0" borderId="24" xfId="0" applyNumberFormat="1" applyFont="1" applyBorder="1" applyAlignment="1">
      <alignment vertical="center" wrapText="1"/>
    </xf>
    <xf numFmtId="3" fontId="21" fillId="0" borderId="18" xfId="0" applyNumberFormat="1" applyFont="1" applyBorder="1" applyAlignment="1">
      <alignment vertical="center" wrapText="1"/>
    </xf>
    <xf numFmtId="0" fontId="13" fillId="0" borderId="1" xfId="0" applyFont="1" applyBorder="1" applyAlignment="1">
      <alignment horizontal="left" vertical="center"/>
    </xf>
    <xf numFmtId="0" fontId="14" fillId="0" borderId="96" xfId="0" applyFont="1" applyBorder="1" applyAlignment="1">
      <alignment horizontal="center" vertical="center" wrapText="1"/>
    </xf>
    <xf numFmtId="0" fontId="14" fillId="0" borderId="25" xfId="0" applyFont="1" applyBorder="1" applyAlignment="1">
      <alignment horizontal="center" vertical="center" wrapText="1"/>
    </xf>
    <xf numFmtId="0" fontId="16" fillId="0" borderId="25" xfId="0" applyFont="1" applyFill="1" applyBorder="1" applyAlignment="1">
      <alignment horizontal="center" vertical="center" wrapText="1"/>
    </xf>
    <xf numFmtId="0" fontId="12" fillId="0" borderId="106" xfId="0" applyFont="1" applyBorder="1" applyAlignment="1">
      <alignment horizontal="left" vertical="center" wrapText="1"/>
    </xf>
    <xf numFmtId="9" fontId="0" fillId="0" borderId="80" xfId="0" applyNumberFormat="1" applyBorder="1" applyAlignment="1">
      <alignment horizontal="center" vertical="center"/>
    </xf>
    <xf numFmtId="0" fontId="36" fillId="0" borderId="58" xfId="0" applyFont="1" applyBorder="1" applyAlignment="1">
      <alignment horizontal="left" wrapText="1"/>
    </xf>
    <xf numFmtId="0" fontId="0" fillId="0" borderId="58" xfId="0" applyBorder="1" applyAlignment="1">
      <alignment horizontal="center" vertical="center"/>
    </xf>
    <xf numFmtId="0" fontId="12" fillId="0" borderId="50" xfId="0" applyFont="1" applyBorder="1" applyAlignment="1">
      <alignment horizontal="left" vertical="center" wrapText="1"/>
    </xf>
    <xf numFmtId="0" fontId="12" fillId="0" borderId="82" xfId="0" applyFont="1" applyBorder="1" applyAlignment="1">
      <alignment horizontal="left" vertical="center" wrapText="1"/>
    </xf>
    <xf numFmtId="0" fontId="0" fillId="0" borderId="82" xfId="0" applyBorder="1" applyAlignment="1">
      <alignment horizontal="center" vertical="center"/>
    </xf>
    <xf numFmtId="0" fontId="12" fillId="0" borderId="107" xfId="0" applyFont="1" applyBorder="1" applyAlignment="1">
      <alignment horizontal="left" vertical="center" wrapText="1"/>
    </xf>
    <xf numFmtId="0" fontId="12" fillId="0" borderId="108" xfId="0" applyFont="1" applyBorder="1" applyAlignment="1">
      <alignment horizontal="left" vertical="center" wrapText="1"/>
    </xf>
    <xf numFmtId="0" fontId="0" fillId="0" borderId="15" xfId="0" applyBorder="1" applyAlignment="1">
      <alignment horizontal="center"/>
    </xf>
    <xf numFmtId="0" fontId="12" fillId="0" borderId="109" xfId="0" applyFont="1" applyBorder="1" applyAlignment="1">
      <alignment horizontal="left" vertical="center" wrapText="1"/>
    </xf>
    <xf numFmtId="0" fontId="12" fillId="0" borderId="81" xfId="0" applyFont="1" applyBorder="1" applyAlignment="1">
      <alignment horizontal="left" vertical="center" wrapText="1"/>
    </xf>
    <xf numFmtId="0" fontId="0" fillId="0" borderId="16" xfId="0" applyBorder="1" applyAlignment="1">
      <alignment horizontal="center"/>
    </xf>
    <xf numFmtId="0" fontId="36" fillId="0" borderId="49" xfId="0" applyFont="1" applyBorder="1" applyAlignment="1">
      <alignment horizontal="left" vertical="center" wrapText="1"/>
    </xf>
    <xf numFmtId="0" fontId="12" fillId="0" borderId="80" xfId="0" applyFont="1" applyBorder="1" applyAlignment="1">
      <alignment horizontal="center" vertical="center" wrapText="1"/>
    </xf>
    <xf numFmtId="0" fontId="36" fillId="0" borderId="106" xfId="0" applyFont="1" applyBorder="1" applyAlignment="1">
      <alignment horizontal="left" vertical="center" wrapText="1"/>
    </xf>
    <xf numFmtId="0" fontId="12" fillId="0" borderId="58" xfId="0" applyFont="1" applyBorder="1" applyAlignment="1">
      <alignment horizontal="center" vertical="center" wrapText="1"/>
    </xf>
    <xf numFmtId="0" fontId="36" fillId="0" borderId="50" xfId="0" applyFont="1" applyBorder="1" applyAlignment="1">
      <alignment horizontal="left" vertical="center" wrapText="1"/>
    </xf>
    <xf numFmtId="0" fontId="12" fillId="0" borderId="82" xfId="0" applyFont="1" applyBorder="1" applyAlignment="1">
      <alignment horizontal="center" vertical="center" wrapText="1"/>
    </xf>
    <xf numFmtId="0" fontId="13" fillId="0" borderId="110" xfId="0" applyFont="1" applyBorder="1"/>
    <xf numFmtId="0" fontId="13" fillId="0" borderId="16" xfId="0" applyFont="1" applyBorder="1"/>
    <xf numFmtId="0" fontId="0" fillId="0" borderId="16" xfId="0" applyBorder="1"/>
    <xf numFmtId="0" fontId="12" fillId="0" borderId="49" xfId="0" applyFont="1" applyBorder="1" applyAlignment="1">
      <alignment horizontal="left" vertical="center" wrapText="1"/>
    </xf>
    <xf numFmtId="0" fontId="36" fillId="0" borderId="80" xfId="0" applyFont="1" applyBorder="1" applyAlignment="1">
      <alignment horizontal="left" vertical="center" wrapText="1"/>
    </xf>
    <xf numFmtId="9" fontId="0" fillId="0" borderId="14" xfId="0" applyNumberFormat="1" applyBorder="1" applyAlignment="1">
      <alignment horizontal="center" vertical="center"/>
    </xf>
    <xf numFmtId="0" fontId="36" fillId="0" borderId="58" xfId="0" applyFont="1" applyBorder="1" applyAlignment="1">
      <alignment horizontal="left" vertical="center" wrapText="1"/>
    </xf>
    <xf numFmtId="0" fontId="0" fillId="0" borderId="15" xfId="0" applyBorder="1" applyAlignment="1">
      <alignment horizontal="center" vertical="center"/>
    </xf>
    <xf numFmtId="0" fontId="36" fillId="0" borderId="107" xfId="0" applyFont="1" applyBorder="1" applyAlignment="1">
      <alignment vertical="center" wrapText="1"/>
    </xf>
    <xf numFmtId="0" fontId="36" fillId="0" borderId="26" xfId="0" applyFont="1" applyBorder="1" applyAlignment="1">
      <alignment vertical="center" wrapText="1"/>
    </xf>
    <xf numFmtId="0" fontId="36" fillId="0" borderId="109" xfId="0" applyFont="1" applyBorder="1" applyAlignment="1">
      <alignment vertical="center" wrapText="1"/>
    </xf>
    <xf numFmtId="0" fontId="36" fillId="0" borderId="1" xfId="0" applyFont="1" applyBorder="1" applyAlignment="1">
      <alignment vertical="center" wrapText="1"/>
    </xf>
    <xf numFmtId="0" fontId="36" fillId="0" borderId="81" xfId="0" applyFont="1" applyBorder="1" applyAlignment="1">
      <alignment horizontal="left" vertical="center" wrapText="1"/>
    </xf>
    <xf numFmtId="0" fontId="0" fillId="0" borderId="16" xfId="0" applyBorder="1" applyAlignment="1">
      <alignment horizontal="center" vertical="center"/>
    </xf>
    <xf numFmtId="0" fontId="12" fillId="0" borderId="80" xfId="0" applyFont="1" applyBorder="1" applyAlignment="1">
      <alignment horizontal="left" vertical="center" wrapText="1"/>
    </xf>
    <xf numFmtId="0" fontId="12" fillId="0" borderId="58" xfId="0" applyFont="1" applyBorder="1" applyAlignment="1">
      <alignment horizontal="left" vertical="center" wrapText="1"/>
    </xf>
    <xf numFmtId="0" fontId="17" fillId="0" borderId="106" xfId="0" applyFont="1" applyBorder="1" applyAlignment="1">
      <alignment vertical="center" wrapText="1"/>
    </xf>
    <xf numFmtId="0" fontId="0" fillId="0" borderId="106" xfId="0" applyBorder="1"/>
    <xf numFmtId="0" fontId="0" fillId="0" borderId="58" xfId="0" applyBorder="1"/>
    <xf numFmtId="0" fontId="0" fillId="0" borderId="80" xfId="0" applyBorder="1" applyAlignment="1">
      <alignment horizontal="left" vertical="center" wrapText="1"/>
    </xf>
    <xf numFmtId="9" fontId="0" fillId="0" borderId="80" xfId="0" applyNumberFormat="1" applyBorder="1" applyAlignment="1">
      <alignment horizontal="center"/>
    </xf>
    <xf numFmtId="0" fontId="0" fillId="0" borderId="58" xfId="0" applyBorder="1" applyAlignment="1">
      <alignment horizontal="left" vertical="center" wrapText="1"/>
    </xf>
    <xf numFmtId="0" fontId="0" fillId="0" borderId="58" xfId="0" applyBorder="1" applyAlignment="1">
      <alignment horizontal="center"/>
    </xf>
    <xf numFmtId="0" fontId="0" fillId="0" borderId="82" xfId="0" applyBorder="1" applyAlignment="1"/>
    <xf numFmtId="0" fontId="0" fillId="0" borderId="109" xfId="0" applyBorder="1"/>
    <xf numFmtId="0" fontId="36" fillId="0" borderId="82" xfId="0" applyFont="1" applyBorder="1" applyAlignment="1">
      <alignment horizontal="left" vertical="center" wrapText="1"/>
    </xf>
    <xf numFmtId="0" fontId="0" fillId="0" borderId="111" xfId="0" applyBorder="1"/>
    <xf numFmtId="0" fontId="0" fillId="0" borderId="14" xfId="0" applyBorder="1"/>
    <xf numFmtId="0" fontId="0" fillId="0" borderId="14" xfId="0" applyBorder="1" applyAlignment="1">
      <alignment horizontal="center"/>
    </xf>
    <xf numFmtId="0" fontId="0" fillId="0" borderId="107" xfId="0" applyBorder="1"/>
    <xf numFmtId="0" fontId="0" fillId="0" borderId="108" xfId="0" applyBorder="1"/>
    <xf numFmtId="0" fontId="13" fillId="0" borderId="25" xfId="0" applyFont="1" applyBorder="1" applyAlignment="1">
      <alignment vertical="center" wrapText="1"/>
    </xf>
    <xf numFmtId="0" fontId="0" fillId="0" borderId="96" xfId="0" applyBorder="1"/>
    <xf numFmtId="0" fontId="0" fillId="0" borderId="110" xfId="0" applyBorder="1"/>
    <xf numFmtId="0" fontId="17" fillId="0" borderId="4" xfId="0" applyFont="1" applyBorder="1" applyAlignment="1">
      <alignment horizontal="left" vertical="center" wrapText="1"/>
    </xf>
    <xf numFmtId="166" fontId="36" fillId="0" borderId="44" xfId="0" applyNumberFormat="1" applyFont="1" applyBorder="1" applyAlignment="1">
      <alignment horizontal="center" vertical="center" wrapText="1"/>
    </xf>
    <xf numFmtId="15" fontId="36" fillId="0" borderId="2" xfId="0" applyNumberFormat="1" applyFont="1" applyBorder="1" applyAlignment="1">
      <alignment horizontal="left" vertical="center" wrapText="1"/>
    </xf>
    <xf numFmtId="166" fontId="47" fillId="0" borderId="18" xfId="0" applyNumberFormat="1" applyFont="1" applyBorder="1" applyAlignment="1">
      <alignment vertical="center"/>
    </xf>
    <xf numFmtId="3" fontId="73" fillId="0" borderId="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22" fillId="0" borderId="21" xfId="0" applyNumberFormat="1" applyFont="1" applyBorder="1" applyAlignment="1">
      <alignment horizontal="right" vertical="center" wrapText="1"/>
    </xf>
    <xf numFmtId="166" fontId="7" fillId="0" borderId="19" xfId="0" applyNumberFormat="1" applyFont="1" applyBorder="1" applyAlignment="1">
      <alignment horizontal="right" vertical="center" wrapText="1"/>
    </xf>
    <xf numFmtId="166" fontId="7" fillId="0" borderId="19" xfId="0" applyNumberFormat="1" applyFont="1" applyBorder="1" applyAlignment="1">
      <alignment horizontal="left" vertical="center" wrapText="1"/>
    </xf>
    <xf numFmtId="3" fontId="21" fillId="0" borderId="2" xfId="0" applyNumberFormat="1" applyFont="1" applyBorder="1" applyAlignment="1">
      <alignment horizontal="right" vertical="center" wrapText="1"/>
    </xf>
    <xf numFmtId="3" fontId="22" fillId="0" borderId="2" xfId="0" applyNumberFormat="1" applyFont="1" applyBorder="1" applyAlignment="1">
      <alignment horizontal="right" vertical="center" wrapText="1"/>
    </xf>
    <xf numFmtId="3" fontId="24" fillId="0" borderId="32" xfId="0" applyNumberFormat="1" applyFont="1" applyBorder="1" applyAlignment="1">
      <alignment vertical="center"/>
    </xf>
    <xf numFmtId="0" fontId="2" fillId="0" borderId="18" xfId="0" applyFont="1" applyBorder="1" applyAlignment="1">
      <alignment horizontal="center"/>
    </xf>
    <xf numFmtId="3" fontId="22" fillId="0" borderId="30" xfId="0" applyNumberFormat="1" applyFont="1" applyBorder="1" applyAlignment="1">
      <alignment vertical="center" wrapText="1"/>
    </xf>
    <xf numFmtId="3" fontId="21" fillId="0" borderId="21" xfId="0" applyNumberFormat="1" applyFont="1" applyBorder="1" applyAlignment="1">
      <alignment vertical="center" wrapText="1"/>
    </xf>
    <xf numFmtId="3" fontId="22" fillId="0" borderId="24" xfId="0" applyNumberFormat="1" applyFont="1" applyBorder="1" applyAlignment="1">
      <alignment vertical="center"/>
    </xf>
    <xf numFmtId="3" fontId="22" fillId="0" borderId="27" xfId="0" applyNumberFormat="1" applyFont="1" applyBorder="1" applyAlignment="1">
      <alignment vertical="center"/>
    </xf>
    <xf numFmtId="3" fontId="72" fillId="0" borderId="27" xfId="0" applyNumberFormat="1" applyFont="1" applyBorder="1" applyAlignment="1">
      <alignment horizontal="right" vertical="center" wrapText="1"/>
    </xf>
    <xf numFmtId="3" fontId="72" fillId="0" borderId="29" xfId="0" applyNumberFormat="1" applyFont="1" applyBorder="1" applyAlignment="1">
      <alignment horizontal="right" vertical="center" wrapText="1"/>
    </xf>
    <xf numFmtId="3" fontId="24" fillId="0" borderId="28" xfId="0" applyNumberFormat="1" applyFont="1" applyBorder="1" applyAlignment="1">
      <alignment horizontal="right" vertical="center" wrapText="1"/>
    </xf>
    <xf numFmtId="3" fontId="22" fillId="0" borderId="19" xfId="0" applyNumberFormat="1" applyFont="1" applyBorder="1" applyAlignment="1">
      <alignment vertical="center"/>
    </xf>
    <xf numFmtId="3" fontId="46" fillId="0" borderId="27" xfId="0" applyNumberFormat="1" applyFont="1" applyBorder="1" applyAlignment="1">
      <alignment horizontal="right" vertical="center" wrapText="1"/>
    </xf>
    <xf numFmtId="3" fontId="46" fillId="0" borderId="29" xfId="0" applyNumberFormat="1" applyFont="1" applyBorder="1" applyAlignment="1">
      <alignment horizontal="right" vertical="center" wrapText="1"/>
    </xf>
    <xf numFmtId="3" fontId="24" fillId="0" borderId="29" xfId="0" applyNumberFormat="1" applyFont="1" applyBorder="1" applyAlignment="1">
      <alignment horizontal="right" vertical="center" wrapText="1"/>
    </xf>
    <xf numFmtId="3" fontId="21" fillId="0" borderId="18" xfId="0" applyNumberFormat="1" applyFont="1" applyBorder="1" applyAlignment="1">
      <alignment vertical="center"/>
    </xf>
    <xf numFmtId="3" fontId="22" fillId="0" borderId="27" xfId="0" applyNumberFormat="1" applyFont="1" applyBorder="1" applyAlignment="1">
      <alignment horizontal="right" vertical="center" wrapText="1"/>
    </xf>
    <xf numFmtId="3" fontId="75" fillId="0" borderId="66" xfId="0" applyNumberFormat="1" applyFont="1" applyBorder="1" applyAlignment="1">
      <alignment vertical="center"/>
    </xf>
    <xf numFmtId="3" fontId="21" fillId="0" borderId="66" xfId="0" applyNumberFormat="1" applyFont="1" applyBorder="1" applyAlignment="1">
      <alignment vertical="center"/>
    </xf>
    <xf numFmtId="3" fontId="72" fillId="0" borderId="66" xfId="0" applyNumberFormat="1" applyFont="1" applyBorder="1" applyAlignment="1">
      <alignment vertical="center"/>
    </xf>
    <xf numFmtId="3" fontId="46" fillId="0" borderId="21" xfId="0" applyNumberFormat="1" applyFont="1" applyBorder="1" applyAlignment="1">
      <alignment vertical="center"/>
    </xf>
    <xf numFmtId="3" fontId="22" fillId="0" borderId="97" xfId="0" applyNumberFormat="1" applyFont="1" applyBorder="1" applyAlignment="1">
      <alignment horizontal="right" vertical="center" wrapText="1"/>
    </xf>
    <xf numFmtId="0" fontId="29" fillId="0" borderId="27" xfId="0" applyNumberFormat="1" applyFont="1" applyBorder="1" applyAlignment="1">
      <alignment horizontal="center" wrapText="1"/>
    </xf>
    <xf numFmtId="0" fontId="0" fillId="0" borderId="21" xfId="0" applyBorder="1" applyAlignment="1"/>
    <xf numFmtId="166" fontId="7" fillId="0" borderId="66" xfId="0" applyNumberFormat="1" applyFont="1" applyBorder="1" applyAlignment="1">
      <alignment vertical="center"/>
    </xf>
    <xf numFmtId="166" fontId="7" fillId="0" borderId="66" xfId="0" applyNumberFormat="1" applyFont="1" applyBorder="1" applyAlignment="1">
      <alignment horizontal="left" vertical="center" wrapText="1"/>
    </xf>
    <xf numFmtId="166" fontId="7" fillId="0" borderId="23" xfId="0" applyNumberFormat="1" applyFont="1" applyBorder="1" applyAlignment="1">
      <alignment vertical="center" wrapText="1"/>
    </xf>
    <xf numFmtId="166" fontId="7" fillId="0" borderId="18" xfId="0" applyNumberFormat="1" applyFont="1" applyBorder="1" applyAlignment="1">
      <alignment vertical="center" wrapText="1"/>
    </xf>
    <xf numFmtId="3" fontId="21" fillId="0" borderId="69" xfId="0" applyNumberFormat="1" applyFont="1" applyBorder="1" applyAlignment="1">
      <alignment vertical="center" wrapText="1"/>
    </xf>
    <xf numFmtId="0" fontId="0" fillId="0" borderId="0" xfId="0"/>
    <xf numFmtId="1" fontId="13" fillId="0" borderId="21" xfId="0" applyNumberFormat="1" applyFont="1" applyBorder="1" applyAlignment="1">
      <alignment horizontal="center" vertical="center"/>
    </xf>
    <xf numFmtId="0" fontId="13" fillId="0" borderId="0" xfId="0" applyFont="1" applyAlignment="1">
      <alignment horizontal="left"/>
    </xf>
    <xf numFmtId="49" fontId="7" fillId="0" borderId="27" xfId="0" applyNumberFormat="1" applyFont="1" applyBorder="1" applyAlignment="1" applyProtection="1">
      <alignment horizontal="center" vertical="center" wrapText="1"/>
      <protection locked="0"/>
    </xf>
    <xf numFmtId="41" fontId="13" fillId="0" borderId="0" xfId="0" applyNumberFormat="1" applyFont="1"/>
    <xf numFmtId="0" fontId="19" fillId="0" borderId="0" xfId="0" applyFont="1" applyFill="1" applyBorder="1" applyAlignment="1">
      <alignment horizontal="center" vertical="center" wrapText="1"/>
    </xf>
    <xf numFmtId="4" fontId="13" fillId="0" borderId="0" xfId="0" applyNumberFormat="1" applyFont="1" applyBorder="1" applyAlignment="1">
      <alignment horizontal="right" vertical="center"/>
    </xf>
    <xf numFmtId="4" fontId="13" fillId="0" borderId="0" xfId="0" applyNumberFormat="1" applyFont="1" applyBorder="1" applyAlignment="1">
      <alignment horizontal="center" vertical="center"/>
    </xf>
    <xf numFmtId="0" fontId="13" fillId="0" borderId="0" xfId="0" applyFont="1" applyBorder="1" applyAlignment="1">
      <alignment horizontal="right" vertical="center"/>
    </xf>
    <xf numFmtId="166" fontId="13" fillId="0" borderId="0" xfId="0" applyNumberFormat="1" applyFont="1" applyBorder="1" applyAlignment="1">
      <alignment horizontal="center" vertical="center"/>
    </xf>
    <xf numFmtId="43" fontId="13" fillId="0" borderId="0" xfId="0" applyNumberFormat="1" applyFont="1"/>
    <xf numFmtId="3" fontId="13" fillId="0" borderId="0" xfId="0" applyNumberFormat="1" applyFont="1"/>
    <xf numFmtId="1" fontId="13" fillId="0" borderId="18" xfId="0" applyNumberFormat="1" applyFont="1" applyBorder="1" applyAlignment="1">
      <alignment vertical="center"/>
    </xf>
    <xf numFmtId="166" fontId="22" fillId="0" borderId="18" xfId="0" applyNumberFormat="1" applyFont="1" applyBorder="1" applyAlignment="1">
      <alignment horizontal="right" vertical="center" wrapText="1"/>
    </xf>
    <xf numFmtId="4" fontId="17" fillId="0" borderId="18" xfId="0" applyNumberFormat="1" applyFont="1" applyBorder="1" applyAlignment="1">
      <alignment vertical="center" wrapText="1"/>
    </xf>
    <xf numFmtId="166" fontId="26" fillId="0" borderId="89" xfId="0" applyNumberFormat="1" applyFont="1" applyBorder="1" applyAlignment="1">
      <alignment horizontal="center" wrapText="1"/>
    </xf>
    <xf numFmtId="0" fontId="29" fillId="0" borderId="27" xfId="0" applyFont="1" applyFill="1" applyBorder="1" applyAlignment="1">
      <alignment vertical="center" wrapText="1"/>
    </xf>
    <xf numFmtId="3" fontId="7" fillId="0" borderId="19" xfId="0" applyNumberFormat="1" applyFont="1" applyBorder="1" applyAlignment="1">
      <alignment vertical="center" wrapText="1"/>
    </xf>
    <xf numFmtId="0" fontId="36" fillId="0" borderId="19" xfId="0" applyFont="1" applyBorder="1" applyAlignment="1">
      <alignment vertical="center" wrapText="1"/>
    </xf>
    <xf numFmtId="3" fontId="36" fillId="0" borderId="0" xfId="0" applyNumberFormat="1" applyFont="1" applyAlignment="1">
      <alignment horizontal="left" vertical="center" wrapText="1"/>
    </xf>
    <xf numFmtId="3" fontId="13" fillId="0" borderId="0" xfId="0" applyNumberFormat="1" applyFont="1" applyAlignment="1">
      <alignment horizontal="right" vertical="center" wrapText="1"/>
    </xf>
    <xf numFmtId="3" fontId="22" fillId="0" borderId="0" xfId="0" applyNumberFormat="1" applyFont="1" applyBorder="1" applyAlignment="1">
      <alignment horizontal="right" vertical="center" wrapText="1"/>
    </xf>
    <xf numFmtId="3" fontId="13" fillId="0" borderId="0" xfId="0" applyNumberFormat="1" applyFont="1" applyAlignment="1">
      <alignment vertical="center" wrapText="1"/>
    </xf>
    <xf numFmtId="3" fontId="21" fillId="0" borderId="0" xfId="0" applyNumberFormat="1" applyFont="1" applyBorder="1" applyAlignment="1">
      <alignment vertical="center" wrapText="1"/>
    </xf>
    <xf numFmtId="166" fontId="29" fillId="0" borderId="0" xfId="0" applyNumberFormat="1" applyFont="1" applyBorder="1" applyAlignment="1">
      <alignment horizontal="left" vertical="center" wrapText="1"/>
    </xf>
    <xf numFmtId="0" fontId="26" fillId="0" borderId="19" xfId="0" applyNumberFormat="1" applyFont="1" applyBorder="1" applyAlignment="1">
      <alignment horizontal="left" vertical="center" wrapText="1"/>
    </xf>
    <xf numFmtId="3" fontId="21" fillId="0" borderId="28" xfId="0" applyNumberFormat="1" applyFont="1" applyBorder="1" applyAlignment="1">
      <alignment vertical="center"/>
    </xf>
    <xf numFmtId="0" fontId="13" fillId="0" borderId="0" xfId="0" applyFont="1" applyAlignment="1">
      <alignment horizontal="left"/>
    </xf>
    <xf numFmtId="0" fontId="0" fillId="0" borderId="0" xfId="0"/>
    <xf numFmtId="0" fontId="36" fillId="0" borderId="38" xfId="0" applyFont="1" applyBorder="1" applyAlignment="1">
      <alignment horizontal="left" vertical="center" wrapText="1"/>
    </xf>
    <xf numFmtId="0" fontId="36" fillId="0" borderId="41" xfId="0" applyFont="1" applyBorder="1" applyAlignment="1">
      <alignment horizontal="left" vertical="center" wrapText="1"/>
    </xf>
    <xf numFmtId="0" fontId="36" fillId="0" borderId="32" xfId="0" applyFont="1" applyBorder="1" applyAlignment="1">
      <alignment horizontal="left" vertical="center" wrapText="1"/>
    </xf>
    <xf numFmtId="0" fontId="17" fillId="0" borderId="43" xfId="0" applyFont="1" applyBorder="1" applyAlignment="1">
      <alignment horizontal="center" vertical="center" wrapText="1"/>
    </xf>
    <xf numFmtId="0" fontId="36" fillId="0" borderId="44" xfId="0" applyFont="1" applyBorder="1" applyAlignment="1">
      <alignment horizontal="left" vertical="center" wrapText="1"/>
    </xf>
    <xf numFmtId="0" fontId="36" fillId="0" borderId="43" xfId="0" applyFont="1" applyBorder="1" applyAlignment="1">
      <alignment horizontal="left" vertical="center" wrapText="1"/>
    </xf>
    <xf numFmtId="0" fontId="17" fillId="0" borderId="43" xfId="0" applyFont="1" applyBorder="1" applyAlignment="1">
      <alignment horizontal="left" vertical="center" wrapText="1"/>
    </xf>
    <xf numFmtId="0" fontId="17" fillId="0" borderId="38" xfId="0" applyFont="1" applyBorder="1" applyAlignment="1">
      <alignment horizontal="center" vertical="center"/>
    </xf>
    <xf numFmtId="0" fontId="17" fillId="0" borderId="43" xfId="0" applyFont="1" applyBorder="1" applyAlignment="1">
      <alignment horizontal="center" vertical="center"/>
    </xf>
    <xf numFmtId="9" fontId="17" fillId="0" borderId="41" xfId="0" applyNumberFormat="1" applyFont="1" applyBorder="1" applyAlignment="1">
      <alignment horizontal="center" vertical="center"/>
    </xf>
    <xf numFmtId="9" fontId="17" fillId="0" borderId="43" xfId="0" applyNumberFormat="1" applyFont="1" applyBorder="1" applyAlignment="1">
      <alignment horizontal="center" vertical="center"/>
    </xf>
    <xf numFmtId="0" fontId="37" fillId="0" borderId="0" xfId="0" applyFont="1" applyAlignment="1">
      <alignment horizontal="left" vertical="center"/>
    </xf>
    <xf numFmtId="0" fontId="13" fillId="0" borderId="0" xfId="0" applyFont="1"/>
    <xf numFmtId="166" fontId="12" fillId="0" borderId="32" xfId="0" applyNumberFormat="1" applyFont="1" applyBorder="1" applyAlignment="1">
      <alignment horizontal="center" vertical="center" wrapText="1"/>
    </xf>
    <xf numFmtId="3" fontId="37" fillId="0" borderId="0" xfId="0" applyNumberFormat="1" applyFont="1" applyAlignment="1">
      <alignment vertical="center" wrapText="1"/>
    </xf>
    <xf numFmtId="0" fontId="39" fillId="0" borderId="0" xfId="0" applyFont="1" applyAlignment="1">
      <alignment vertical="center" wrapText="1"/>
    </xf>
    <xf numFmtId="166" fontId="76" fillId="0" borderId="0" xfId="0" applyNumberFormat="1" applyFont="1"/>
    <xf numFmtId="3" fontId="35" fillId="0" borderId="0" xfId="0" applyNumberFormat="1" applyFont="1"/>
    <xf numFmtId="3" fontId="20" fillId="0" borderId="18" xfId="0" applyNumberFormat="1" applyFont="1" applyBorder="1" applyAlignment="1">
      <alignment vertical="center" wrapText="1"/>
    </xf>
    <xf numFmtId="3" fontId="77" fillId="0" borderId="0" xfId="0" applyNumberFormat="1" applyFont="1" applyBorder="1" applyAlignment="1">
      <alignment horizontal="right" vertical="center" wrapText="1"/>
    </xf>
    <xf numFmtId="3" fontId="78" fillId="0" borderId="19" xfId="0" applyNumberFormat="1" applyFont="1" applyBorder="1" applyAlignment="1">
      <alignment horizontal="right" vertical="center" wrapText="1"/>
    </xf>
    <xf numFmtId="3" fontId="78" fillId="0" borderId="29" xfId="0" applyNumberFormat="1" applyFont="1" applyBorder="1" applyAlignment="1">
      <alignment horizontal="right" vertical="center" wrapText="1"/>
    </xf>
    <xf numFmtId="3" fontId="7" fillId="0" borderId="0" xfId="0" applyNumberFormat="1" applyFont="1" applyBorder="1" applyAlignment="1">
      <alignment vertical="center" wrapText="1"/>
    </xf>
    <xf numFmtId="3" fontId="22" fillId="0" borderId="80" xfId="0" applyNumberFormat="1" applyFont="1" applyBorder="1" applyAlignment="1">
      <alignment vertical="center" wrapText="1"/>
    </xf>
    <xf numFmtId="3" fontId="7" fillId="0" borderId="18" xfId="0" applyNumberFormat="1" applyFont="1" applyBorder="1" applyAlignment="1">
      <alignment vertical="center" wrapText="1"/>
    </xf>
    <xf numFmtId="3" fontId="23" fillId="0" borderId="27" xfId="0" applyNumberFormat="1" applyFont="1" applyBorder="1" applyAlignment="1">
      <alignment horizontal="right" vertical="center" wrapText="1"/>
    </xf>
    <xf numFmtId="0" fontId="77" fillId="0" borderId="0" xfId="0" applyFont="1" applyBorder="1" applyAlignment="1">
      <alignment horizontal="left" vertical="center" wrapText="1"/>
    </xf>
    <xf numFmtId="166" fontId="13" fillId="0" borderId="0" xfId="0" applyNumberFormat="1" applyFont="1" applyBorder="1" applyAlignment="1">
      <alignment vertical="center"/>
    </xf>
    <xf numFmtId="0" fontId="13" fillId="0" borderId="0" xfId="0" applyFont="1" applyBorder="1" applyAlignment="1">
      <alignment vertical="center"/>
    </xf>
    <xf numFmtId="166" fontId="20" fillId="0" borderId="18" xfId="0" applyNumberFormat="1" applyFont="1" applyBorder="1" applyAlignment="1">
      <alignment vertical="center"/>
    </xf>
    <xf numFmtId="166" fontId="26" fillId="0" borderId="18" xfId="0" applyNumberFormat="1" applyFont="1" applyBorder="1" applyAlignment="1">
      <alignment vertical="center"/>
    </xf>
    <xf numFmtId="0" fontId="49" fillId="0" borderId="30" xfId="0" applyFont="1" applyBorder="1" applyAlignment="1">
      <alignment horizontal="left" vertical="center" wrapText="1"/>
    </xf>
    <xf numFmtId="0" fontId="37" fillId="0" borderId="0" xfId="0" applyFont="1"/>
    <xf numFmtId="0" fontId="37" fillId="0" borderId="92" xfId="0" applyFont="1" applyBorder="1" applyAlignment="1">
      <alignment horizontal="center" vertical="center"/>
    </xf>
    <xf numFmtId="0" fontId="37" fillId="0" borderId="25" xfId="0" applyFont="1" applyBorder="1" applyAlignment="1">
      <alignment horizontal="center" wrapText="1"/>
    </xf>
    <xf numFmtId="0" fontId="37" fillId="0" borderId="82" xfId="0" applyFont="1" applyBorder="1"/>
    <xf numFmtId="0" fontId="37" fillId="0" borderId="15" xfId="0" applyFont="1" applyBorder="1"/>
    <xf numFmtId="0" fontId="37" fillId="0" borderId="16" xfId="0" applyFont="1" applyBorder="1"/>
    <xf numFmtId="3" fontId="39" fillId="0" borderId="82" xfId="0" applyNumberFormat="1" applyFont="1" applyBorder="1"/>
    <xf numFmtId="3" fontId="39" fillId="0" borderId="61" xfId="0" applyNumberFormat="1" applyFont="1" applyBorder="1" applyAlignment="1">
      <alignment horizontal="center" vertical="center"/>
    </xf>
    <xf numFmtId="3" fontId="27" fillId="0" borderId="98" xfId="0" applyNumberFormat="1" applyFont="1" applyBorder="1" applyAlignment="1">
      <alignment vertical="center" wrapText="1"/>
    </xf>
    <xf numFmtId="3" fontId="39" fillId="0" borderId="61" xfId="0" applyNumberFormat="1" applyFont="1" applyBorder="1" applyAlignment="1">
      <alignment horizontal="center"/>
    </xf>
    <xf numFmtId="3" fontId="39" fillId="0" borderId="98" xfId="0" applyNumberFormat="1" applyFont="1" applyBorder="1"/>
    <xf numFmtId="3" fontId="39" fillId="0" borderId="82" xfId="0" applyNumberFormat="1" applyFont="1" applyBorder="1" applyAlignment="1">
      <alignment horizontal="center"/>
    </xf>
    <xf numFmtId="3" fontId="39" fillId="0" borderId="14" xfId="0" applyNumberFormat="1" applyFont="1" applyBorder="1"/>
    <xf numFmtId="3" fontId="39" fillId="0" borderId="0" xfId="0" applyNumberFormat="1" applyFont="1"/>
    <xf numFmtId="3" fontId="39" fillId="0" borderId="15" xfId="0" applyNumberFormat="1" applyFont="1" applyBorder="1"/>
    <xf numFmtId="3" fontId="39" fillId="0" borderId="68" xfId="0" applyNumberFormat="1" applyFont="1" applyBorder="1" applyAlignment="1">
      <alignment horizontal="center" vertical="center"/>
    </xf>
    <xf numFmtId="3" fontId="39" fillId="0" borderId="99" xfId="0" applyNumberFormat="1" applyFont="1" applyBorder="1"/>
    <xf numFmtId="3" fontId="39" fillId="0" borderId="15" xfId="0" applyNumberFormat="1" applyFont="1" applyBorder="1" applyAlignment="1">
      <alignment horizontal="center"/>
    </xf>
    <xf numFmtId="3" fontId="39" fillId="0" borderId="68" xfId="0" applyNumberFormat="1" applyFont="1" applyBorder="1" applyAlignment="1">
      <alignment horizontal="center"/>
    </xf>
    <xf numFmtId="3" fontId="39" fillId="0" borderId="16" xfId="0" applyNumberFormat="1" applyFont="1" applyBorder="1"/>
    <xf numFmtId="3" fontId="39" fillId="0" borderId="103" xfId="0" applyNumberFormat="1" applyFont="1" applyBorder="1" applyAlignment="1">
      <alignment horizontal="center" vertical="center"/>
    </xf>
    <xf numFmtId="3" fontId="39" fillId="0" borderId="100" xfId="0" applyNumberFormat="1" applyFont="1" applyBorder="1"/>
    <xf numFmtId="3" fontId="39" fillId="0" borderId="103" xfId="0" applyNumberFormat="1" applyFont="1" applyBorder="1" applyAlignment="1">
      <alignment horizontal="center"/>
    </xf>
    <xf numFmtId="3" fontId="39" fillId="0" borderId="16" xfId="0" applyNumberFormat="1" applyFont="1" applyBorder="1" applyAlignment="1">
      <alignment horizontal="center"/>
    </xf>
    <xf numFmtId="3" fontId="37" fillId="0" borderId="79" xfId="0" applyNumberFormat="1" applyFont="1" applyBorder="1"/>
    <xf numFmtId="3" fontId="39" fillId="0" borderId="0" xfId="0" applyNumberFormat="1" applyFont="1" applyAlignment="1">
      <alignment wrapText="1"/>
    </xf>
    <xf numFmtId="3" fontId="39" fillId="0" borderId="0" xfId="0" applyNumberFormat="1" applyFont="1" applyFill="1" applyBorder="1"/>
    <xf numFmtId="3" fontId="37" fillId="0" borderId="0" xfId="0" applyNumberFormat="1" applyFont="1"/>
    <xf numFmtId="0" fontId="16" fillId="0" borderId="102" xfId="0" applyFont="1" applyBorder="1" applyAlignment="1">
      <alignment horizontal="center" wrapText="1"/>
    </xf>
    <xf numFmtId="0" fontId="16" fillId="0" borderId="25" xfId="0" applyFont="1" applyBorder="1" applyAlignment="1">
      <alignment horizontal="center" vertical="center" wrapText="1"/>
    </xf>
    <xf numFmtId="0" fontId="37" fillId="0" borderId="92" xfId="0" applyFont="1" applyBorder="1" applyAlignment="1">
      <alignment horizontal="center" vertical="center" wrapText="1"/>
    </xf>
    <xf numFmtId="0" fontId="15" fillId="0" borderId="80" xfId="0" applyFont="1" applyFill="1" applyBorder="1" applyAlignment="1">
      <alignment horizontal="center" vertical="center" wrapText="1"/>
    </xf>
    <xf numFmtId="0" fontId="14" fillId="0" borderId="35" xfId="0" applyFont="1" applyBorder="1" applyAlignment="1">
      <alignment horizontal="center" vertical="center" wrapText="1"/>
    </xf>
    <xf numFmtId="0" fontId="48" fillId="0" borderId="25" xfId="0" applyFont="1" applyFill="1" applyBorder="1" applyAlignment="1">
      <alignment horizontal="center" vertical="center" wrapText="1"/>
    </xf>
    <xf numFmtId="3" fontId="39" fillId="0" borderId="3" xfId="0" applyNumberFormat="1" applyFont="1" applyBorder="1"/>
    <xf numFmtId="3" fontId="37" fillId="0" borderId="111" xfId="0" applyNumberFormat="1" applyFont="1" applyBorder="1"/>
    <xf numFmtId="3" fontId="37" fillId="0" borderId="3" xfId="0" applyNumberFormat="1" applyFont="1" applyBorder="1"/>
    <xf numFmtId="3" fontId="37" fillId="0" borderId="5" xfId="0" applyNumberFormat="1" applyFont="1" applyBorder="1"/>
    <xf numFmtId="3" fontId="39" fillId="0" borderId="6" xfId="0" applyNumberFormat="1" applyFont="1" applyBorder="1"/>
    <xf numFmtId="3" fontId="39" fillId="0" borderId="48" xfId="0" applyNumberFormat="1" applyFont="1" applyBorder="1"/>
    <xf numFmtId="3" fontId="39" fillId="0" borderId="7" xfId="0" applyNumberFormat="1" applyFont="1" applyBorder="1"/>
    <xf numFmtId="15" fontId="17" fillId="0" borderId="2" xfId="0" applyNumberFormat="1" applyFont="1" applyBorder="1" applyAlignment="1">
      <alignment horizontal="left" vertical="center" wrapText="1"/>
    </xf>
    <xf numFmtId="0" fontId="17" fillId="0" borderId="6" xfId="0" applyFont="1" applyBorder="1" applyAlignment="1">
      <alignment vertical="center" wrapText="1"/>
    </xf>
    <xf numFmtId="0" fontId="17" fillId="0" borderId="31" xfId="0" applyFont="1" applyBorder="1" applyAlignment="1">
      <alignment vertical="center" wrapText="1"/>
    </xf>
    <xf numFmtId="0" fontId="13" fillId="0" borderId="82" xfId="0" applyFont="1" applyBorder="1" applyAlignment="1">
      <alignment horizontal="center" vertical="center"/>
    </xf>
    <xf numFmtId="0" fontId="17" fillId="0" borderId="45" xfId="0" applyFont="1" applyBorder="1" applyAlignment="1">
      <alignment vertical="center" wrapText="1"/>
    </xf>
    <xf numFmtId="0" fontId="13" fillId="0" borderId="15" xfId="0" applyFont="1" applyBorder="1" applyAlignment="1">
      <alignment horizontal="center"/>
    </xf>
    <xf numFmtId="0" fontId="13" fillId="0" borderId="16" xfId="0" applyFont="1" applyBorder="1" applyAlignment="1">
      <alignment horizontal="center"/>
    </xf>
    <xf numFmtId="3" fontId="39" fillId="0" borderId="51" xfId="0" applyNumberFormat="1" applyFont="1" applyBorder="1"/>
    <xf numFmtId="3" fontId="39" fillId="0" borderId="107" xfId="0" applyNumberFormat="1" applyFont="1" applyBorder="1"/>
    <xf numFmtId="3" fontId="39" fillId="0" borderId="39" xfId="0" applyNumberFormat="1" applyFont="1" applyBorder="1"/>
    <xf numFmtId="3" fontId="39" fillId="0" borderId="35" xfId="0" applyNumberFormat="1" applyFont="1" applyBorder="1"/>
    <xf numFmtId="3" fontId="39" fillId="0" borderId="101" xfId="0" applyNumberFormat="1" applyFont="1" applyBorder="1"/>
    <xf numFmtId="0" fontId="12" fillId="0" borderId="41" xfId="0" applyFont="1" applyBorder="1" applyAlignment="1">
      <alignment horizontal="left" vertical="center" wrapText="1"/>
    </xf>
    <xf numFmtId="3" fontId="36" fillId="0" borderId="3" xfId="0" applyNumberFormat="1" applyFont="1" applyBorder="1" applyAlignment="1">
      <alignment horizontal="right" vertical="center"/>
    </xf>
    <xf numFmtId="3" fontId="39" fillId="0" borderId="5" xfId="0" applyNumberFormat="1" applyFont="1" applyBorder="1"/>
    <xf numFmtId="3" fontId="39" fillId="0" borderId="13" xfId="0" applyNumberFormat="1" applyFont="1" applyBorder="1"/>
    <xf numFmtId="3" fontId="36" fillId="0" borderId="6" xfId="0" applyNumberFormat="1" applyFont="1" applyBorder="1" applyAlignment="1">
      <alignment horizontal="right" vertical="center"/>
    </xf>
    <xf numFmtId="3" fontId="39" fillId="0" borderId="11" xfId="0" applyNumberFormat="1" applyFont="1" applyBorder="1"/>
    <xf numFmtId="3" fontId="17" fillId="0" borderId="6" xfId="0" applyNumberFormat="1" applyFont="1" applyBorder="1" applyAlignment="1">
      <alignment horizontal="right" vertical="center"/>
    </xf>
    <xf numFmtId="0" fontId="17" fillId="0" borderId="31" xfId="0" applyFont="1" applyBorder="1" applyAlignment="1">
      <alignment horizontal="left" vertical="center" wrapText="1"/>
    </xf>
    <xf numFmtId="166" fontId="12" fillId="0" borderId="44" xfId="0" applyNumberFormat="1" applyFont="1" applyBorder="1" applyAlignment="1">
      <alignment horizontal="left" vertical="center" wrapText="1"/>
    </xf>
    <xf numFmtId="0" fontId="17" fillId="0" borderId="40" xfId="0" applyFont="1" applyBorder="1" applyAlignment="1">
      <alignment horizontal="left" vertical="center" wrapText="1"/>
    </xf>
    <xf numFmtId="0" fontId="17" fillId="0" borderId="8" xfId="0" applyFont="1" applyBorder="1" applyAlignment="1">
      <alignment vertical="center"/>
    </xf>
    <xf numFmtId="166" fontId="12" fillId="0" borderId="9" xfId="0" applyNumberFormat="1" applyFont="1" applyBorder="1" applyAlignment="1">
      <alignment vertical="center"/>
    </xf>
    <xf numFmtId="0" fontId="36" fillId="0" borderId="46" xfId="0" applyFont="1" applyBorder="1" applyAlignment="1">
      <alignment vertical="center" wrapText="1"/>
    </xf>
    <xf numFmtId="3" fontId="39" fillId="0" borderId="8" xfId="0" applyNumberFormat="1" applyFont="1" applyBorder="1"/>
    <xf numFmtId="3" fontId="39" fillId="0" borderId="10" xfId="0" applyNumberFormat="1" applyFont="1" applyBorder="1"/>
    <xf numFmtId="3" fontId="39" fillId="0" borderId="12" xfId="0" applyNumberFormat="1" applyFont="1" applyBorder="1"/>
    <xf numFmtId="3" fontId="37" fillId="0" borderId="13" xfId="0" applyNumberFormat="1" applyFont="1" applyBorder="1"/>
    <xf numFmtId="0" fontId="17" fillId="0" borderId="6" xfId="0" applyFont="1" applyBorder="1" applyAlignment="1">
      <alignment vertical="center"/>
    </xf>
    <xf numFmtId="0" fontId="17" fillId="0" borderId="51" xfId="0" applyFont="1" applyBorder="1" applyAlignment="1">
      <alignment vertical="center"/>
    </xf>
    <xf numFmtId="0" fontId="18" fillId="0" borderId="8" xfId="0" applyFont="1" applyBorder="1" applyAlignment="1">
      <alignment horizontal="right" vertical="center"/>
    </xf>
    <xf numFmtId="3" fontId="13" fillId="0" borderId="51" xfId="0" applyNumberFormat="1" applyFont="1" applyBorder="1"/>
    <xf numFmtId="3" fontId="13" fillId="0" borderId="39" xfId="0" applyNumberFormat="1" applyFont="1" applyBorder="1"/>
    <xf numFmtId="3" fontId="13" fillId="0" borderId="112" xfId="0" applyNumberFormat="1" applyFont="1" applyBorder="1"/>
    <xf numFmtId="3" fontId="13" fillId="0" borderId="3" xfId="0" applyNumberFormat="1" applyFont="1" applyBorder="1"/>
    <xf numFmtId="3" fontId="13" fillId="0" borderId="13" xfId="0" applyNumberFormat="1" applyFont="1" applyBorder="1"/>
    <xf numFmtId="3" fontId="14" fillId="0" borderId="5" xfId="0" applyNumberFormat="1" applyFont="1" applyBorder="1"/>
    <xf numFmtId="3" fontId="13" fillId="0" borderId="6" xfId="0" applyNumberFormat="1" applyFont="1" applyBorder="1"/>
    <xf numFmtId="3" fontId="13" fillId="0" borderId="7" xfId="0" applyNumberFormat="1" applyFont="1" applyBorder="1"/>
    <xf numFmtId="3" fontId="13" fillId="0" borderId="11" xfId="0" applyNumberFormat="1" applyFont="1" applyBorder="1"/>
    <xf numFmtId="0" fontId="13" fillId="0" borderId="106" xfId="0" applyFont="1" applyBorder="1"/>
    <xf numFmtId="0" fontId="13" fillId="0" borderId="58" xfId="0" applyFont="1" applyBorder="1"/>
    <xf numFmtId="3" fontId="13" fillId="0" borderId="8" xfId="0" applyNumberFormat="1" applyFont="1" applyBorder="1"/>
    <xf numFmtId="3" fontId="13" fillId="0" borderId="10" xfId="0" applyNumberFormat="1" applyFont="1" applyBorder="1"/>
    <xf numFmtId="3" fontId="13" fillId="0" borderId="12" xfId="0" applyNumberFormat="1" applyFont="1" applyBorder="1"/>
    <xf numFmtId="0" fontId="12" fillId="0" borderId="4" xfId="0" applyFont="1" applyBorder="1"/>
    <xf numFmtId="0" fontId="12" fillId="0" borderId="2" xfId="0" applyFont="1" applyBorder="1"/>
    <xf numFmtId="0" fontId="17" fillId="0" borderId="45" xfId="0" applyFont="1" applyBorder="1" applyAlignment="1">
      <alignment horizontal="left" vertical="center" wrapText="1"/>
    </xf>
    <xf numFmtId="0" fontId="12" fillId="0" borderId="43" xfId="0" applyFont="1" applyBorder="1"/>
    <xf numFmtId="167" fontId="13" fillId="0" borderId="9" xfId="0" applyNumberFormat="1" applyFont="1" applyBorder="1"/>
    <xf numFmtId="0" fontId="13" fillId="0" borderId="109" xfId="0" applyFont="1" applyBorder="1"/>
    <xf numFmtId="0" fontId="13" fillId="0" borderId="81" xfId="0" applyFont="1" applyBorder="1"/>
    <xf numFmtId="17" fontId="12" fillId="0" borderId="2" xfId="0" applyNumberFormat="1" applyFont="1" applyBorder="1" applyAlignment="1">
      <alignment horizontal="left"/>
    </xf>
    <xf numFmtId="0" fontId="12" fillId="0" borderId="9" xfId="0" applyFont="1" applyBorder="1"/>
    <xf numFmtId="167" fontId="13" fillId="0" borderId="43" xfId="0" applyNumberFormat="1" applyFont="1" applyBorder="1"/>
    <xf numFmtId="166" fontId="13" fillId="0" borderId="81" xfId="0" applyNumberFormat="1" applyFont="1" applyBorder="1"/>
    <xf numFmtId="0" fontId="13" fillId="0" borderId="2" xfId="0" applyFont="1" applyBorder="1"/>
    <xf numFmtId="0" fontId="39" fillId="0" borderId="6" xfId="0" applyFont="1" applyBorder="1"/>
    <xf numFmtId="0" fontId="39" fillId="0" borderId="11" xfId="0" applyFont="1" applyBorder="1"/>
    <xf numFmtId="0" fontId="13" fillId="0" borderId="9" xfId="0" applyFont="1" applyBorder="1"/>
    <xf numFmtId="0" fontId="39" fillId="0" borderId="8" xfId="0" applyFont="1" applyBorder="1"/>
    <xf numFmtId="0" fontId="39" fillId="0" borderId="12" xfId="0" applyFont="1" applyBorder="1"/>
    <xf numFmtId="0" fontId="39" fillId="0" borderId="3" xfId="0" applyFont="1" applyBorder="1"/>
    <xf numFmtId="0" fontId="37" fillId="0" borderId="13" xfId="0" applyFont="1" applyBorder="1"/>
    <xf numFmtId="0" fontId="39" fillId="0" borderId="7" xfId="0" applyFont="1" applyBorder="1"/>
    <xf numFmtId="0" fontId="17" fillId="0" borderId="51" xfId="0" applyFont="1" applyBorder="1" applyAlignment="1">
      <alignment horizontal="left" vertical="center"/>
    </xf>
    <xf numFmtId="0" fontId="13" fillId="0" borderId="41" xfId="0" applyFont="1" applyBorder="1"/>
    <xf numFmtId="0" fontId="13" fillId="0" borderId="81" xfId="0" applyFont="1" applyBorder="1" applyAlignment="1"/>
    <xf numFmtId="166" fontId="13" fillId="0" borderId="36" xfId="0" applyNumberFormat="1" applyFont="1" applyBorder="1"/>
    <xf numFmtId="0" fontId="13" fillId="0" borderId="36" xfId="0" applyFont="1" applyBorder="1"/>
    <xf numFmtId="0" fontId="13" fillId="0" borderId="96" xfId="0" applyFont="1" applyBorder="1"/>
    <xf numFmtId="0" fontId="13" fillId="0" borderId="8" xfId="0" applyFont="1" applyBorder="1"/>
    <xf numFmtId="0" fontId="13" fillId="0" borderId="12" xfId="0" applyFont="1" applyBorder="1"/>
    <xf numFmtId="0" fontId="13" fillId="0" borderId="4" xfId="0" applyFont="1" applyBorder="1"/>
    <xf numFmtId="0" fontId="13" fillId="0" borderId="111" xfId="0" applyFont="1" applyBorder="1"/>
    <xf numFmtId="0" fontId="13" fillId="0" borderId="14" xfId="0" applyFont="1" applyBorder="1"/>
    <xf numFmtId="0" fontId="13" fillId="0" borderId="3" xfId="0" applyFont="1" applyBorder="1"/>
    <xf numFmtId="0" fontId="13" fillId="0" borderId="5" xfId="0" applyFont="1" applyBorder="1"/>
    <xf numFmtId="0" fontId="13" fillId="0" borderId="113" xfId="0" applyFont="1" applyBorder="1"/>
    <xf numFmtId="3" fontId="13" fillId="0" borderId="5" xfId="0" applyNumberFormat="1" applyFont="1" applyBorder="1"/>
    <xf numFmtId="0" fontId="13" fillId="0" borderId="114" xfId="0" applyFont="1" applyBorder="1"/>
    <xf numFmtId="0" fontId="17" fillId="0" borderId="3" xfId="0" applyFont="1" applyBorder="1" applyAlignment="1">
      <alignment horizontal="left" vertical="center" wrapText="1"/>
    </xf>
    <xf numFmtId="0" fontId="13" fillId="0" borderId="31" xfId="0" applyFont="1" applyBorder="1"/>
    <xf numFmtId="0" fontId="13" fillId="0" borderId="33" xfId="0" applyFont="1" applyBorder="1"/>
    <xf numFmtId="0" fontId="13" fillId="0" borderId="13" xfId="0" applyFont="1" applyBorder="1"/>
    <xf numFmtId="0" fontId="17" fillId="0" borderId="8" xfId="0" applyFont="1" applyBorder="1" applyAlignment="1">
      <alignment horizontal="left" wrapText="1"/>
    </xf>
    <xf numFmtId="166" fontId="13" fillId="0" borderId="9" xfId="0" applyNumberFormat="1" applyFont="1" applyBorder="1" applyAlignment="1">
      <alignment vertical="center"/>
    </xf>
    <xf numFmtId="0" fontId="17" fillId="0" borderId="45" xfId="0" applyFont="1" applyBorder="1"/>
    <xf numFmtId="0" fontId="13" fillId="0" borderId="43" xfId="0" applyFont="1" applyBorder="1"/>
    <xf numFmtId="0" fontId="13" fillId="0" borderId="79" xfId="0" applyFont="1" applyBorder="1"/>
    <xf numFmtId="0" fontId="0" fillId="0" borderId="115" xfId="0" applyBorder="1"/>
    <xf numFmtId="0" fontId="0" fillId="0" borderId="79" xfId="0" applyBorder="1"/>
    <xf numFmtId="0" fontId="17" fillId="0" borderId="0" xfId="0" applyFont="1"/>
    <xf numFmtId="0" fontId="17" fillId="0" borderId="4" xfId="0" applyFont="1" applyBorder="1" applyAlignment="1">
      <alignment horizontal="center" vertical="center"/>
    </xf>
    <xf numFmtId="166" fontId="13" fillId="0" borderId="106" xfId="0" applyNumberFormat="1" applyFont="1" applyBorder="1"/>
    <xf numFmtId="166" fontId="13" fillId="0" borderId="58" xfId="0" applyNumberFormat="1" applyFont="1" applyBorder="1"/>
    <xf numFmtId="3" fontId="37" fillId="0" borderId="5" xfId="0" applyNumberFormat="1" applyFont="1" applyBorder="1" applyAlignment="1" applyProtection="1">
      <alignment vertical="center"/>
      <protection locked="0"/>
    </xf>
    <xf numFmtId="3" fontId="14" fillId="0" borderId="25" xfId="0" applyNumberFormat="1" applyFont="1" applyBorder="1" applyAlignment="1">
      <alignment vertical="center"/>
    </xf>
    <xf numFmtId="3" fontId="15" fillId="0" borderId="32" xfId="0" applyNumberFormat="1" applyFont="1" applyBorder="1" applyAlignment="1">
      <alignment vertical="center"/>
    </xf>
    <xf numFmtId="3" fontId="15" fillId="0" borderId="9" xfId="0" applyNumberFormat="1" applyFont="1" applyBorder="1" applyAlignment="1">
      <alignment vertical="center"/>
    </xf>
    <xf numFmtId="3" fontId="15" fillId="0" borderId="4" xfId="0" applyNumberFormat="1" applyFont="1" applyBorder="1" applyAlignment="1">
      <alignment vertical="center"/>
    </xf>
    <xf numFmtId="3" fontId="12" fillId="0" borderId="9" xfId="0" applyNumberFormat="1" applyFont="1" applyBorder="1" applyAlignment="1">
      <alignment vertical="center"/>
    </xf>
    <xf numFmtId="3" fontId="12" fillId="0" borderId="2" xfId="0" applyNumberFormat="1" applyFont="1" applyBorder="1" applyAlignment="1">
      <alignment vertical="center"/>
    </xf>
    <xf numFmtId="3" fontId="12" fillId="0" borderId="44" xfId="0" applyNumberFormat="1" applyFont="1" applyBorder="1" applyAlignment="1">
      <alignment vertical="center"/>
    </xf>
    <xf numFmtId="3" fontId="12" fillId="0" borderId="41" xfId="0" applyNumberFormat="1" applyFont="1" applyBorder="1" applyAlignment="1">
      <alignment vertical="center"/>
    </xf>
    <xf numFmtId="3" fontId="30" fillId="0" borderId="9" xfId="0" applyNumberFormat="1" applyFont="1" applyBorder="1" applyAlignment="1">
      <alignment vertical="center"/>
    </xf>
    <xf numFmtId="3" fontId="12" fillId="0" borderId="32" xfId="0" applyNumberFormat="1" applyFont="1" applyBorder="1" applyAlignment="1">
      <alignment vertical="center" wrapText="1"/>
    </xf>
    <xf numFmtId="3" fontId="12" fillId="0" borderId="43" xfId="0" applyNumberFormat="1" applyFont="1" applyBorder="1" applyAlignment="1">
      <alignment vertical="center" wrapText="1"/>
    </xf>
    <xf numFmtId="3" fontId="12" fillId="0" borderId="36" xfId="0" applyNumberFormat="1" applyFont="1" applyBorder="1" applyAlignment="1">
      <alignment vertical="center" wrapText="1"/>
    </xf>
    <xf numFmtId="3" fontId="12" fillId="0" borderId="2" xfId="0" applyNumberFormat="1" applyFont="1" applyBorder="1" applyAlignment="1">
      <alignment vertical="center" wrapText="1"/>
    </xf>
    <xf numFmtId="3" fontId="15" fillId="0" borderId="2" xfId="0" applyNumberFormat="1" applyFont="1" applyBorder="1" applyAlignment="1">
      <alignment vertical="center"/>
    </xf>
    <xf numFmtId="3" fontId="15" fillId="0" borderId="44" xfId="0" applyNumberFormat="1" applyFont="1" applyBorder="1" applyAlignment="1">
      <alignment vertical="center"/>
    </xf>
    <xf numFmtId="3" fontId="15" fillId="0" borderId="38" xfId="0" applyNumberFormat="1" applyFont="1" applyBorder="1" applyAlignment="1">
      <alignment vertical="center"/>
    </xf>
    <xf numFmtId="3" fontId="12" fillId="0" borderId="43" xfId="0" applyNumberFormat="1" applyFont="1" applyBorder="1" applyAlignment="1">
      <alignment vertical="center"/>
    </xf>
    <xf numFmtId="3" fontId="15" fillId="0" borderId="41" xfId="0" applyNumberFormat="1" applyFont="1" applyBorder="1" applyAlignment="1">
      <alignment vertical="center"/>
    </xf>
    <xf numFmtId="9" fontId="13" fillId="0" borderId="25" xfId="0" applyNumberFormat="1" applyFont="1" applyBorder="1" applyAlignment="1">
      <alignment vertical="center"/>
    </xf>
    <xf numFmtId="0" fontId="37" fillId="0" borderId="43" xfId="0" applyFont="1" applyBorder="1" applyAlignment="1">
      <alignment horizontal="right" vertical="center"/>
    </xf>
    <xf numFmtId="3" fontId="37" fillId="0" borderId="43" xfId="0" applyNumberFormat="1" applyFont="1" applyBorder="1" applyAlignment="1">
      <alignment vertical="center"/>
    </xf>
    <xf numFmtId="0" fontId="13" fillId="0" borderId="51" xfId="0" applyFont="1" applyBorder="1"/>
    <xf numFmtId="0" fontId="13" fillId="0" borderId="39" xfId="0" applyFont="1" applyBorder="1"/>
    <xf numFmtId="0" fontId="13" fillId="0" borderId="112" xfId="0" applyFont="1" applyBorder="1"/>
    <xf numFmtId="0" fontId="13" fillId="0" borderId="25" xfId="0" applyFont="1" applyBorder="1"/>
    <xf numFmtId="3" fontId="13" fillId="0" borderId="25" xfId="0" applyNumberFormat="1" applyFont="1" applyBorder="1"/>
    <xf numFmtId="0" fontId="0" fillId="0" borderId="0" xfId="0"/>
    <xf numFmtId="0" fontId="39" fillId="0" borderId="0" xfId="0" applyFont="1" applyAlignment="1">
      <alignment horizontal="left" vertical="center"/>
    </xf>
    <xf numFmtId="1" fontId="7" fillId="0" borderId="19" xfId="0" applyNumberFormat="1" applyFont="1" applyBorder="1" applyAlignment="1">
      <alignment horizontal="center" vertical="center" wrapText="1"/>
    </xf>
    <xf numFmtId="3" fontId="7" fillId="0" borderId="19" xfId="0" applyNumberFormat="1" applyFont="1" applyBorder="1" applyAlignment="1">
      <alignment horizontal="right" vertical="center" wrapText="1"/>
    </xf>
    <xf numFmtId="3" fontId="22" fillId="0" borderId="118" xfId="0" applyNumberFormat="1" applyFont="1" applyBorder="1" applyAlignment="1">
      <alignment vertical="center" wrapText="1"/>
    </xf>
    <xf numFmtId="3" fontId="22" fillId="0" borderId="118" xfId="0" applyNumberFormat="1" applyFont="1" applyBorder="1" applyAlignment="1">
      <alignment vertical="center"/>
    </xf>
    <xf numFmtId="166" fontId="30" fillId="0" borderId="0" xfId="0" applyNumberFormat="1" applyFont="1" applyBorder="1" applyAlignment="1">
      <alignment vertical="center" wrapText="1"/>
    </xf>
    <xf numFmtId="3" fontId="82" fillId="0" borderId="2" xfId="0" applyNumberFormat="1" applyFont="1" applyBorder="1" applyAlignment="1">
      <alignment vertical="center" wrapText="1"/>
    </xf>
    <xf numFmtId="3" fontId="12" fillId="0" borderId="0" xfId="0" applyNumberFormat="1" applyFont="1" applyAlignment="1">
      <alignment vertical="center" wrapText="1"/>
    </xf>
    <xf numFmtId="3" fontId="7" fillId="0" borderId="28" xfId="0" applyNumberFormat="1" applyFont="1" applyBorder="1" applyAlignment="1">
      <alignment horizontal="right" vertical="center" wrapText="1"/>
    </xf>
    <xf numFmtId="0" fontId="22" fillId="0" borderId="21" xfId="0" applyFont="1" applyBorder="1" applyAlignment="1">
      <alignment vertical="center" wrapText="1"/>
    </xf>
    <xf numFmtId="49" fontId="7" fillId="0" borderId="21" xfId="0" applyNumberFormat="1" applyFont="1" applyBorder="1" applyAlignment="1" applyProtection="1">
      <alignment horizontal="center" vertical="center" wrapText="1"/>
      <protection locked="0"/>
    </xf>
    <xf numFmtId="0" fontId="13" fillId="0" borderId="27" xfId="0" applyFont="1" applyBorder="1" applyAlignment="1">
      <alignment vertical="center" wrapText="1"/>
    </xf>
    <xf numFmtId="14" fontId="14" fillId="0" borderId="0" xfId="0" applyNumberFormat="1" applyFont="1" applyAlignment="1">
      <alignment horizontal="left" vertical="center"/>
    </xf>
    <xf numFmtId="3" fontId="37" fillId="0" borderId="0" xfId="0" applyNumberFormat="1" applyFont="1" applyAlignment="1">
      <alignment vertical="center"/>
    </xf>
    <xf numFmtId="3" fontId="22" fillId="0" borderId="21" xfId="0" applyNumberFormat="1" applyFont="1" applyBorder="1" applyAlignment="1">
      <alignment horizontal="right" vertical="center" wrapText="1"/>
    </xf>
    <xf numFmtId="0" fontId="0" fillId="0" borderId="0" xfId="0"/>
    <xf numFmtId="0" fontId="29" fillId="0" borderId="27" xfId="0" applyNumberFormat="1" applyFont="1" applyBorder="1" applyAlignment="1">
      <alignment horizontal="center" vertical="center" wrapText="1"/>
    </xf>
    <xf numFmtId="3" fontId="24" fillId="0" borderId="21" xfId="0" applyNumberFormat="1" applyFont="1" applyBorder="1" applyAlignment="1">
      <alignment horizontal="right" vertical="center" wrapText="1"/>
    </xf>
    <xf numFmtId="3" fontId="24" fillId="0" borderId="27" xfId="0" applyNumberFormat="1" applyFont="1" applyBorder="1" applyAlignment="1">
      <alignment vertical="center" wrapText="1"/>
    </xf>
    <xf numFmtId="3" fontId="24" fillId="0" borderId="19" xfId="0" applyNumberFormat="1" applyFont="1" applyBorder="1" applyAlignment="1">
      <alignment vertical="center" wrapText="1"/>
    </xf>
    <xf numFmtId="4" fontId="10" fillId="0" borderId="52" xfId="0" applyNumberFormat="1" applyFont="1" applyBorder="1" applyAlignment="1"/>
    <xf numFmtId="0" fontId="14" fillId="0" borderId="0" xfId="0" applyFont="1" applyAlignment="1">
      <alignment horizontal="left" vertical="center"/>
    </xf>
    <xf numFmtId="0" fontId="0" fillId="0" borderId="28" xfId="0" applyFont="1" applyBorder="1" applyAlignment="1"/>
    <xf numFmtId="166" fontId="17" fillId="0" borderId="0" xfId="0" applyNumberFormat="1" applyFont="1" applyAlignment="1">
      <alignment vertical="center" wrapText="1"/>
    </xf>
    <xf numFmtId="3" fontId="20" fillId="0" borderId="25" xfId="0" applyNumberFormat="1" applyFont="1" applyBorder="1" applyAlignment="1">
      <alignment horizontal="right" vertical="center" wrapText="1"/>
    </xf>
    <xf numFmtId="3" fontId="39" fillId="0" borderId="0" xfId="0" applyNumberFormat="1" applyFont="1" applyBorder="1"/>
    <xf numFmtId="0" fontId="15" fillId="0" borderId="0" xfId="0" applyFont="1"/>
    <xf numFmtId="3" fontId="20" fillId="0" borderId="0" xfId="0" applyNumberFormat="1" applyFont="1" applyBorder="1" applyAlignment="1">
      <alignment vertical="center" wrapText="1"/>
    </xf>
    <xf numFmtId="1" fontId="7" fillId="0" borderId="19" xfId="0" applyNumberFormat="1" applyFont="1" applyBorder="1" applyAlignment="1">
      <alignment vertical="center" wrapText="1"/>
    </xf>
    <xf numFmtId="1" fontId="7" fillId="0" borderId="19" xfId="0" applyNumberFormat="1" applyFont="1" applyBorder="1" applyAlignment="1">
      <alignment horizontal="center" vertical="center" wrapText="1"/>
    </xf>
    <xf numFmtId="1" fontId="7" fillId="0" borderId="30" xfId="0" applyNumberFormat="1" applyFont="1" applyBorder="1" applyAlignment="1">
      <alignment horizontal="center" vertical="center" wrapText="1"/>
    </xf>
    <xf numFmtId="0" fontId="0" fillId="0" borderId="0" xfId="0" applyNumberFormat="1"/>
    <xf numFmtId="4" fontId="10" fillId="0" borderId="0" xfId="0" applyNumberFormat="1" applyFont="1"/>
    <xf numFmtId="3" fontId="40" fillId="0" borderId="0" xfId="0" applyNumberFormat="1" applyFont="1"/>
    <xf numFmtId="0" fontId="37" fillId="0" borderId="14" xfId="0" applyFont="1" applyBorder="1" applyAlignment="1">
      <alignment horizontal="center" vertical="center"/>
    </xf>
    <xf numFmtId="3" fontId="24" fillId="0" borderId="0" xfId="0" applyNumberFormat="1" applyFont="1" applyBorder="1" applyAlignment="1">
      <alignment horizontal="right" vertical="center" wrapText="1"/>
    </xf>
    <xf numFmtId="3" fontId="23" fillId="0" borderId="2" xfId="0" applyNumberFormat="1" applyFont="1" applyBorder="1" applyAlignment="1">
      <alignment vertical="center" wrapText="1"/>
    </xf>
    <xf numFmtId="3" fontId="17" fillId="0" borderId="2" xfId="0" applyNumberFormat="1" applyFont="1" applyBorder="1"/>
    <xf numFmtId="3" fontId="12" fillId="0" borderId="0" xfId="0" applyNumberFormat="1" applyFont="1"/>
    <xf numFmtId="0" fontId="12" fillId="0" borderId="0" xfId="0" applyFont="1"/>
    <xf numFmtId="3" fontId="12" fillId="0" borderId="0" xfId="0" applyNumberFormat="1" applyFont="1" applyAlignment="1">
      <alignment wrapText="1"/>
    </xf>
    <xf numFmtId="3" fontId="40" fillId="0" borderId="0" xfId="0" applyNumberFormat="1" applyFont="1" applyAlignment="1">
      <alignment vertical="center"/>
    </xf>
    <xf numFmtId="0" fontId="16" fillId="0" borderId="102" xfId="0" applyFont="1" applyBorder="1" applyAlignment="1">
      <alignment horizontal="center" vertical="center" wrapText="1"/>
    </xf>
    <xf numFmtId="0" fontId="15" fillId="0" borderId="0" xfId="0" applyFont="1" applyAlignment="1">
      <alignment horizontal="center" wrapText="1"/>
    </xf>
    <xf numFmtId="166" fontId="13" fillId="0" borderId="0" xfId="0" applyNumberFormat="1" applyFont="1" applyAlignment="1"/>
    <xf numFmtId="3" fontId="12" fillId="0" borderId="0" xfId="0" applyNumberFormat="1" applyFont="1" applyAlignment="1">
      <alignment horizontal="left" vertical="center" wrapText="1"/>
    </xf>
    <xf numFmtId="3" fontId="12" fillId="0" borderId="0" xfId="0" applyNumberFormat="1" applyFont="1" applyAlignment="1">
      <alignment horizontal="right" vertical="center" wrapText="1"/>
    </xf>
    <xf numFmtId="41" fontId="13" fillId="0" borderId="21" xfId="0" applyNumberFormat="1" applyFont="1" applyBorder="1" applyAlignment="1">
      <alignment horizontal="center" vertical="center" wrapText="1"/>
    </xf>
    <xf numFmtId="3" fontId="27" fillId="0" borderId="0" xfId="0" applyNumberFormat="1" applyFont="1" applyFill="1" applyBorder="1" applyAlignment="1" applyProtection="1">
      <alignment vertical="top" wrapText="1"/>
      <protection locked="0"/>
    </xf>
    <xf numFmtId="3" fontId="39" fillId="0" borderId="0" xfId="0" applyNumberFormat="1" applyFont="1" applyBorder="1" applyAlignment="1" applyProtection="1">
      <alignment vertical="top" wrapText="1"/>
      <protection locked="0"/>
    </xf>
    <xf numFmtId="4" fontId="39" fillId="0" borderId="0" xfId="0" applyNumberFormat="1" applyFont="1"/>
    <xf numFmtId="41" fontId="19" fillId="0" borderId="21" xfId="0" applyNumberFormat="1" applyFont="1" applyBorder="1" applyAlignment="1">
      <alignment horizontal="right" vertical="center" wrapText="1"/>
    </xf>
    <xf numFmtId="3" fontId="14" fillId="0" borderId="0" xfId="0" applyNumberFormat="1" applyFont="1" applyBorder="1" applyAlignment="1" applyProtection="1">
      <alignment vertical="top" wrapText="1"/>
      <protection locked="0"/>
    </xf>
    <xf numFmtId="1" fontId="14" fillId="0" borderId="0" xfId="0" applyNumberFormat="1" applyFont="1" applyAlignment="1"/>
    <xf numFmtId="1" fontId="14" fillId="0" borderId="0" xfId="0" applyNumberFormat="1" applyFont="1" applyAlignment="1">
      <alignment horizontal="center"/>
    </xf>
    <xf numFmtId="3" fontId="35" fillId="0" borderId="118" xfId="0" applyNumberFormat="1" applyFont="1" applyBorder="1" applyAlignment="1">
      <alignment horizontal="right" vertical="center"/>
    </xf>
    <xf numFmtId="3" fontId="7" fillId="0" borderId="0" xfId="0" applyNumberFormat="1" applyFont="1" applyFill="1" applyBorder="1" applyAlignment="1" applyProtection="1">
      <alignment vertical="center" wrapText="1"/>
      <protection locked="0"/>
    </xf>
    <xf numFmtId="3" fontId="22" fillId="0" borderId="0" xfId="0" applyNumberFormat="1" applyFont="1" applyFill="1" applyBorder="1" applyAlignment="1" applyProtection="1">
      <alignment vertical="center" wrapText="1"/>
      <protection locked="0"/>
    </xf>
    <xf numFmtId="0" fontId="13" fillId="0" borderId="0" xfId="0" applyFont="1" applyAlignment="1">
      <alignment vertical="center"/>
    </xf>
    <xf numFmtId="1" fontId="14" fillId="0" borderId="0" xfId="0" applyNumberFormat="1" applyFont="1" applyAlignment="1">
      <alignment horizontal="right"/>
    </xf>
    <xf numFmtId="4" fontId="13" fillId="0" borderId="0" xfId="0" applyNumberFormat="1" applyFont="1" applyAlignment="1"/>
    <xf numFmtId="3" fontId="0" fillId="0" borderId="0" xfId="0" applyNumberFormat="1" applyBorder="1"/>
    <xf numFmtId="4" fontId="23" fillId="0" borderId="21" xfId="0" applyNumberFormat="1" applyFont="1" applyBorder="1" applyAlignment="1">
      <alignment vertical="center" wrapText="1"/>
    </xf>
    <xf numFmtId="3" fontId="37" fillId="0" borderId="0" xfId="0" applyNumberFormat="1" applyFont="1" applyBorder="1" applyAlignment="1" applyProtection="1">
      <alignment vertical="center" wrapText="1"/>
      <protection locked="0"/>
    </xf>
    <xf numFmtId="0" fontId="13" fillId="0" borderId="0" xfId="0" applyFont="1" applyBorder="1" applyAlignment="1"/>
    <xf numFmtId="3" fontId="12" fillId="0" borderId="0" xfId="0" applyNumberFormat="1" applyFont="1" applyBorder="1" applyAlignment="1">
      <alignment horizontal="right" vertical="center"/>
    </xf>
    <xf numFmtId="3" fontId="12" fillId="0" borderId="0" xfId="0" applyNumberFormat="1" applyFont="1" applyBorder="1" applyAlignment="1">
      <alignment vertical="center"/>
    </xf>
    <xf numFmtId="3" fontId="12" fillId="0" borderId="0" xfId="0" applyNumberFormat="1" applyFont="1" applyAlignment="1">
      <alignment vertical="center"/>
    </xf>
    <xf numFmtId="3" fontId="14" fillId="0" borderId="0" xfId="0" applyNumberFormat="1" applyFont="1" applyBorder="1" applyAlignment="1"/>
    <xf numFmtId="0" fontId="13" fillId="0" borderId="0" xfId="0" applyFont="1" applyAlignment="1">
      <alignment horizontal="left"/>
    </xf>
    <xf numFmtId="0" fontId="0" fillId="0" borderId="0" xfId="0"/>
    <xf numFmtId="0" fontId="20" fillId="0" borderId="0" xfId="0" applyFont="1" applyBorder="1" applyAlignment="1">
      <alignment horizontal="center" vertical="center" wrapText="1"/>
    </xf>
    <xf numFmtId="0" fontId="37" fillId="0" borderId="0" xfId="0" applyFont="1" applyAlignment="1">
      <alignment horizontal="center" vertical="center"/>
    </xf>
    <xf numFmtId="1" fontId="14" fillId="0" borderId="0" xfId="0" applyNumberFormat="1" applyFont="1" applyBorder="1" applyAlignment="1">
      <alignment horizontal="right" vertical="center"/>
    </xf>
    <xf numFmtId="0" fontId="14" fillId="0" borderId="0" xfId="0" applyFont="1" applyBorder="1" applyAlignment="1">
      <alignment horizontal="right" vertical="center"/>
    </xf>
    <xf numFmtId="4" fontId="14" fillId="0" borderId="0" xfId="0" applyNumberFormat="1" applyFont="1" applyBorder="1" applyAlignment="1">
      <alignment horizontal="right" vertical="center"/>
    </xf>
    <xf numFmtId="0" fontId="37" fillId="0" borderId="0" xfId="0" applyFont="1" applyBorder="1" applyAlignment="1">
      <alignment horizontal="right"/>
    </xf>
    <xf numFmtId="0" fontId="40" fillId="0" borderId="17" xfId="0" applyFont="1" applyBorder="1" applyAlignment="1">
      <alignment horizontal="center" vertical="center"/>
    </xf>
    <xf numFmtId="0" fontId="40" fillId="0" borderId="17" xfId="0" applyFont="1" applyBorder="1" applyAlignment="1">
      <alignment vertical="center"/>
    </xf>
    <xf numFmtId="1" fontId="7" fillId="0" borderId="24" xfId="0" applyNumberFormat="1" applyFont="1" applyBorder="1" applyAlignment="1">
      <alignment horizontal="center" vertical="center" wrapText="1"/>
    </xf>
    <xf numFmtId="3" fontId="37" fillId="0" borderId="101" xfId="0" applyNumberFormat="1" applyFont="1" applyBorder="1" applyAlignment="1">
      <alignment vertical="center"/>
    </xf>
    <xf numFmtId="3" fontId="37" fillId="0" borderId="104" xfId="0" applyNumberFormat="1" applyFont="1" applyBorder="1" applyAlignment="1">
      <alignment vertical="center"/>
    </xf>
    <xf numFmtId="3" fontId="37" fillId="0" borderId="96" xfId="0" applyNumberFormat="1" applyFont="1" applyBorder="1" applyAlignment="1">
      <alignment vertical="center"/>
    </xf>
    <xf numFmtId="3" fontId="37" fillId="0" borderId="79" xfId="0" applyNumberFormat="1" applyFont="1" applyBorder="1" applyAlignment="1">
      <alignment vertical="center"/>
    </xf>
    <xf numFmtId="3" fontId="39" fillId="0" borderId="81" xfId="0" applyNumberFormat="1" applyFont="1" applyBorder="1" applyAlignment="1">
      <alignment vertical="center"/>
    </xf>
    <xf numFmtId="3" fontId="13" fillId="0" borderId="0" xfId="0" applyNumberFormat="1" applyFont="1" applyAlignment="1">
      <alignment vertical="center"/>
    </xf>
    <xf numFmtId="3" fontId="13" fillId="0" borderId="0" xfId="0" applyNumberFormat="1" applyFont="1" applyBorder="1" applyAlignment="1"/>
    <xf numFmtId="166" fontId="12" fillId="0" borderId="0" xfId="0" applyNumberFormat="1" applyFont="1" applyAlignment="1">
      <alignment vertical="center" wrapText="1"/>
    </xf>
    <xf numFmtId="166" fontId="38" fillId="0" borderId="0" xfId="0" applyNumberFormat="1" applyFont="1" applyBorder="1" applyAlignment="1">
      <alignment horizontal="left" vertical="center" wrapText="1"/>
    </xf>
    <xf numFmtId="0" fontId="13" fillId="0" borderId="0" xfId="0" applyFont="1" applyAlignment="1">
      <alignment vertical="center"/>
    </xf>
    <xf numFmtId="3" fontId="13" fillId="0" borderId="0" xfId="0" applyNumberFormat="1" applyFont="1" applyBorder="1" applyAlignment="1">
      <alignment vertical="center"/>
    </xf>
    <xf numFmtId="9" fontId="13" fillId="0" borderId="21" xfId="0" applyNumberFormat="1" applyFont="1" applyBorder="1" applyAlignment="1">
      <alignment horizontal="center" vertical="center" wrapText="1"/>
    </xf>
    <xf numFmtId="0" fontId="0" fillId="0" borderId="0" xfId="0"/>
    <xf numFmtId="1" fontId="7" fillId="0" borderId="1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21" fillId="0" borderId="21" xfId="0" applyNumberFormat="1" applyFont="1" applyBorder="1" applyAlignment="1">
      <alignment vertical="center"/>
    </xf>
    <xf numFmtId="0" fontId="7" fillId="0" borderId="21" xfId="0" applyFont="1" applyBorder="1" applyAlignment="1">
      <alignment vertical="center" wrapText="1"/>
    </xf>
    <xf numFmtId="4" fontId="17" fillId="0" borderId="19" xfId="0" applyNumberFormat="1" applyFont="1" applyBorder="1" applyAlignment="1">
      <alignment vertical="center" wrapText="1"/>
    </xf>
    <xf numFmtId="49" fontId="7" fillId="0" borderId="19" xfId="0" applyNumberFormat="1" applyFont="1" applyBorder="1" applyAlignment="1" applyProtection="1">
      <alignment vertical="center" wrapText="1"/>
      <protection locked="0"/>
    </xf>
    <xf numFmtId="3" fontId="27" fillId="0" borderId="0" xfId="0" applyNumberFormat="1" applyFont="1" applyBorder="1" applyAlignment="1">
      <alignment vertical="center" wrapText="1"/>
    </xf>
    <xf numFmtId="3" fontId="83" fillId="0" borderId="18" xfId="0" applyNumberFormat="1" applyFont="1" applyBorder="1" applyAlignment="1">
      <alignment horizontal="right" vertical="center" wrapText="1"/>
    </xf>
    <xf numFmtId="0" fontId="0" fillId="0" borderId="0" xfId="0"/>
    <xf numFmtId="0" fontId="7" fillId="0" borderId="0" xfId="0" applyNumberFormat="1" applyFont="1" applyBorder="1" applyAlignment="1">
      <alignment horizontal="left" vertical="center" wrapText="1"/>
    </xf>
    <xf numFmtId="3" fontId="46" fillId="0" borderId="19" xfId="0" applyNumberFormat="1" applyFont="1" applyBorder="1" applyAlignment="1">
      <alignment vertical="center" wrapText="1"/>
    </xf>
    <xf numFmtId="4" fontId="17" fillId="0" borderId="27" xfId="0" applyNumberFormat="1" applyFont="1" applyBorder="1" applyAlignment="1">
      <alignment vertical="center" wrapText="1"/>
    </xf>
    <xf numFmtId="0" fontId="17" fillId="0" borderId="0" xfId="0" applyFont="1" applyAlignment="1">
      <alignment wrapText="1"/>
    </xf>
    <xf numFmtId="3" fontId="46" fillId="0" borderId="18" xfId="0" applyNumberFormat="1" applyFont="1" applyBorder="1" applyAlignment="1">
      <alignment horizontal="right" vertical="center" wrapText="1"/>
    </xf>
    <xf numFmtId="3" fontId="85" fillId="0" borderId="0" xfId="0" applyNumberFormat="1" applyFont="1" applyAlignment="1" applyProtection="1">
      <alignment vertical="center"/>
      <protection locked="0"/>
    </xf>
    <xf numFmtId="4" fontId="25" fillId="0" borderId="0" xfId="0" applyNumberFormat="1" applyFont="1" applyBorder="1" applyAlignment="1">
      <alignment horizontal="left" vertical="center" wrapText="1"/>
    </xf>
    <xf numFmtId="3" fontId="82" fillId="0" borderId="0" xfId="0" applyNumberFormat="1" applyFont="1" applyBorder="1" applyAlignment="1">
      <alignment vertical="center" wrapText="1"/>
    </xf>
    <xf numFmtId="3" fontId="24" fillId="0" borderId="18" xfId="0" applyNumberFormat="1" applyFont="1" applyBorder="1" applyAlignment="1">
      <alignment vertical="center"/>
    </xf>
    <xf numFmtId="3" fontId="82" fillId="0" borderId="18" xfId="0" applyNumberFormat="1" applyFont="1" applyBorder="1" applyAlignment="1">
      <alignment vertical="center" wrapText="1"/>
    </xf>
    <xf numFmtId="3" fontId="37" fillId="0" borderId="18" xfId="0" applyNumberFormat="1" applyFont="1" applyBorder="1" applyAlignment="1">
      <alignment vertical="center" wrapText="1"/>
    </xf>
    <xf numFmtId="3" fontId="35" fillId="0" borderId="0" xfId="0" applyNumberFormat="1" applyFont="1" applyBorder="1" applyAlignment="1">
      <alignment vertical="center"/>
    </xf>
    <xf numFmtId="3" fontId="86" fillId="0" borderId="25" xfId="0" applyNumberFormat="1" applyFont="1" applyBorder="1" applyAlignment="1">
      <alignment vertical="center"/>
    </xf>
    <xf numFmtId="0" fontId="13" fillId="0" borderId="0" xfId="0" applyFont="1" applyAlignment="1">
      <alignment vertical="center"/>
    </xf>
    <xf numFmtId="3" fontId="14" fillId="0" borderId="0" xfId="0" applyNumberFormat="1" applyFont="1" applyBorder="1" applyAlignment="1">
      <alignment vertical="center"/>
    </xf>
    <xf numFmtId="0" fontId="37" fillId="0" borderId="0" xfId="0" applyFont="1" applyAlignment="1">
      <alignment vertical="center" wrapText="1"/>
    </xf>
    <xf numFmtId="0" fontId="0" fillId="0" borderId="0" xfId="0"/>
    <xf numFmtId="166" fontId="7" fillId="0" borderId="69" xfId="0" applyNumberFormat="1" applyFont="1" applyBorder="1" applyAlignment="1">
      <alignment horizontal="left" vertical="center" wrapText="1"/>
    </xf>
    <xf numFmtId="0" fontId="20" fillId="0" borderId="0" xfId="0" applyFont="1" applyBorder="1" applyAlignment="1">
      <alignment horizontal="center" vertical="center" wrapText="1"/>
    </xf>
    <xf numFmtId="1" fontId="7" fillId="0" borderId="19" xfId="0" applyNumberFormat="1" applyFont="1" applyBorder="1" applyAlignment="1">
      <alignment vertical="center" wrapText="1"/>
    </xf>
    <xf numFmtId="9" fontId="13" fillId="0" borderId="21" xfId="0" applyNumberFormat="1" applyFont="1" applyBorder="1" applyAlignment="1">
      <alignment horizontal="center" vertical="center" wrapText="1"/>
    </xf>
    <xf numFmtId="3" fontId="22" fillId="0" borderId="20" xfId="0" applyNumberFormat="1" applyFont="1" applyBorder="1" applyAlignment="1">
      <alignment horizontal="right" vertical="center" wrapText="1"/>
    </xf>
    <xf numFmtId="3" fontId="22" fillId="0" borderId="20" xfId="0" applyNumberFormat="1" applyFont="1" applyBorder="1" applyAlignment="1">
      <alignment vertical="center" wrapText="1"/>
    </xf>
    <xf numFmtId="3" fontId="22" fillId="0" borderId="19" xfId="0" applyNumberFormat="1" applyFont="1" applyBorder="1" applyAlignment="1">
      <alignment vertical="center" wrapText="1"/>
    </xf>
    <xf numFmtId="0" fontId="39" fillId="0" borderId="0" xfId="0" applyFont="1" applyAlignment="1">
      <alignment horizontal="left" vertical="center"/>
    </xf>
    <xf numFmtId="0" fontId="13" fillId="0" borderId="0" xfId="0" applyFont="1" applyAlignment="1">
      <alignment vertical="center"/>
    </xf>
    <xf numFmtId="0" fontId="0" fillId="0" borderId="0" xfId="0"/>
    <xf numFmtId="166" fontId="29" fillId="0" borderId="0" xfId="0" applyNumberFormat="1" applyFont="1" applyBorder="1" applyAlignment="1">
      <alignment horizontal="left" vertical="center" wrapText="1"/>
    </xf>
    <xf numFmtId="1" fontId="13" fillId="0" borderId="21" xfId="0" applyNumberFormat="1" applyFont="1" applyBorder="1" applyAlignment="1">
      <alignment horizontal="center" vertical="center"/>
    </xf>
    <xf numFmtId="3" fontId="22" fillId="0" borderId="30" xfId="0" applyNumberFormat="1" applyFont="1" applyBorder="1" applyAlignment="1">
      <alignment horizontal="right" vertical="center" wrapText="1"/>
    </xf>
    <xf numFmtId="0" fontId="26" fillId="0" borderId="19" xfId="0" applyNumberFormat="1" applyFont="1" applyBorder="1" applyAlignment="1">
      <alignment horizontal="left" vertical="center" wrapText="1"/>
    </xf>
    <xf numFmtId="1" fontId="7" fillId="0" borderId="20"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3" fontId="7" fillId="0" borderId="29" xfId="0" applyNumberFormat="1" applyFont="1" applyBorder="1" applyAlignment="1">
      <alignment horizontal="right" vertical="center" wrapText="1"/>
    </xf>
    <xf numFmtId="3" fontId="7" fillId="0" borderId="19" xfId="0" applyNumberFormat="1" applyFont="1" applyBorder="1" applyAlignment="1">
      <alignment horizontal="right" vertical="center" wrapText="1"/>
    </xf>
    <xf numFmtId="0" fontId="29" fillId="0" borderId="19" xfId="0" applyNumberFormat="1" applyFont="1" applyBorder="1" applyAlignment="1">
      <alignment vertical="center" wrapText="1"/>
    </xf>
    <xf numFmtId="3" fontId="22" fillId="0" borderId="21" xfId="0" applyNumberFormat="1" applyFont="1" applyBorder="1" applyAlignment="1">
      <alignment vertical="center" wrapText="1"/>
    </xf>
    <xf numFmtId="3" fontId="75" fillId="0" borderId="19" xfId="0" applyNumberFormat="1" applyFont="1" applyBorder="1" applyAlignment="1">
      <alignment vertical="center" wrapText="1"/>
    </xf>
    <xf numFmtId="3" fontId="75" fillId="0" borderId="21" xfId="0" applyNumberFormat="1" applyFont="1" applyBorder="1" applyAlignment="1">
      <alignment vertical="center" wrapText="1"/>
    </xf>
    <xf numFmtId="0" fontId="23" fillId="0" borderId="19" xfId="0" applyNumberFormat="1" applyFont="1" applyBorder="1" applyAlignment="1">
      <alignment vertical="center" wrapText="1"/>
    </xf>
    <xf numFmtId="49" fontId="21" fillId="0" borderId="18" xfId="0" applyNumberFormat="1" applyFont="1" applyBorder="1" applyAlignment="1" applyProtection="1">
      <alignment horizontal="right" vertical="center" wrapText="1"/>
      <protection locked="0"/>
    </xf>
    <xf numFmtId="3" fontId="24" fillId="0" borderId="29" xfId="0" applyNumberFormat="1" applyFont="1" applyBorder="1" applyAlignment="1">
      <alignment vertical="center" wrapText="1"/>
    </xf>
    <xf numFmtId="3" fontId="7" fillId="0" borderId="20" xfId="0" applyNumberFormat="1" applyFont="1" applyBorder="1" applyAlignment="1">
      <alignment horizontal="center" vertical="center" wrapText="1"/>
    </xf>
    <xf numFmtId="3" fontId="24" fillId="0" borderId="20" xfId="0" applyNumberFormat="1" applyFont="1" applyBorder="1" applyAlignment="1">
      <alignment vertical="center" wrapText="1"/>
    </xf>
    <xf numFmtId="1" fontId="7" fillId="0" borderId="27" xfId="0" applyNumberFormat="1" applyFont="1" applyBorder="1" applyAlignment="1">
      <alignment horizontal="center" vertical="center" wrapText="1"/>
    </xf>
    <xf numFmtId="3" fontId="78" fillId="0" borderId="27" xfId="0" applyNumberFormat="1" applyFont="1" applyBorder="1" applyAlignment="1">
      <alignment horizontal="right" vertical="center" wrapText="1"/>
    </xf>
    <xf numFmtId="3" fontId="22" fillId="0" borderId="18" xfId="0" applyNumberFormat="1" applyFont="1" applyBorder="1" applyAlignment="1">
      <alignment horizontal="right" vertical="center" wrapText="1"/>
    </xf>
    <xf numFmtId="3" fontId="73" fillId="0" borderId="18" xfId="0" applyNumberFormat="1" applyFont="1" applyBorder="1" applyAlignment="1">
      <alignment horizontal="right" vertical="center" wrapText="1"/>
    </xf>
    <xf numFmtId="3" fontId="74" fillId="0" borderId="18" xfId="0" applyNumberFormat="1" applyFont="1" applyBorder="1" applyAlignment="1">
      <alignment vertical="center" wrapText="1"/>
    </xf>
    <xf numFmtId="3" fontId="40" fillId="0" borderId="0" xfId="0" applyNumberFormat="1" applyFont="1" applyAlignment="1">
      <alignment vertical="center" wrapText="1"/>
    </xf>
    <xf numFmtId="0" fontId="20" fillId="0" borderId="0" xfId="0" applyFont="1" applyBorder="1" applyAlignment="1">
      <alignment horizontal="center" vertical="center" wrapText="1"/>
    </xf>
    <xf numFmtId="3" fontId="35" fillId="0" borderId="25" xfId="0" applyNumberFormat="1" applyFont="1" applyBorder="1" applyAlignment="1">
      <alignment horizontal="right" vertical="center"/>
    </xf>
    <xf numFmtId="3" fontId="87" fillId="0" borderId="27" xfId="0" applyNumberFormat="1" applyFont="1" applyBorder="1" applyAlignment="1">
      <alignment vertical="center" wrapText="1"/>
    </xf>
    <xf numFmtId="3" fontId="87" fillId="0" borderId="19" xfId="0" applyNumberFormat="1" applyFont="1" applyBorder="1" applyAlignment="1">
      <alignment vertical="center" wrapText="1"/>
    </xf>
    <xf numFmtId="3" fontId="87" fillId="0" borderId="0" xfId="0" applyNumberFormat="1" applyFont="1" applyBorder="1" applyAlignment="1">
      <alignment vertical="center" wrapText="1"/>
    </xf>
    <xf numFmtId="3" fontId="87" fillId="0" borderId="0" xfId="0" applyNumberFormat="1" applyFont="1" applyBorder="1" applyAlignment="1">
      <alignment horizontal="right" vertical="center" wrapText="1"/>
    </xf>
    <xf numFmtId="3" fontId="13" fillId="0" borderId="118" xfId="0" applyNumberFormat="1" applyFont="1" applyBorder="1" applyAlignment="1">
      <alignment vertical="center"/>
    </xf>
    <xf numFmtId="0" fontId="12" fillId="0" borderId="17" xfId="0" applyFont="1" applyBorder="1" applyAlignment="1">
      <alignment vertical="center" wrapText="1"/>
    </xf>
    <xf numFmtId="0" fontId="0" fillId="0" borderId="0" xfId="0"/>
    <xf numFmtId="0" fontId="90" fillId="4" borderId="44" xfId="0" applyFont="1" applyFill="1" applyBorder="1" applyAlignment="1">
      <alignment horizontal="center" vertical="center" wrapText="1"/>
    </xf>
    <xf numFmtId="0" fontId="90" fillId="4" borderId="41" xfId="0" applyFont="1" applyFill="1" applyBorder="1" applyAlignment="1">
      <alignment horizontal="center" vertical="center" wrapText="1"/>
    </xf>
    <xf numFmtId="0" fontId="91" fillId="0" borderId="0" xfId="0" applyFont="1" applyAlignment="1">
      <alignment vertical="center" wrapText="1"/>
    </xf>
    <xf numFmtId="0" fontId="91" fillId="0" borderId="0" xfId="0" applyFont="1" applyAlignment="1">
      <alignment horizontal="center" vertical="center" wrapText="1"/>
    </xf>
    <xf numFmtId="0" fontId="92" fillId="0" borderId="0" xfId="0" applyFont="1" applyFill="1" applyAlignment="1">
      <alignment horizontal="center" vertical="center" wrapText="1"/>
    </xf>
    <xf numFmtId="0" fontId="93" fillId="0" borderId="0" xfId="0" applyFont="1" applyAlignment="1">
      <alignment horizontal="center" vertical="center" wrapText="1"/>
    </xf>
    <xf numFmtId="0" fontId="93" fillId="2" borderId="2" xfId="0" applyFont="1" applyFill="1" applyBorder="1" applyAlignment="1">
      <alignment vertical="center" wrapText="1"/>
    </xf>
    <xf numFmtId="9" fontId="93" fillId="2" borderId="2" xfId="0" applyNumberFormat="1" applyFont="1" applyFill="1" applyBorder="1" applyAlignment="1">
      <alignment horizontal="center" vertical="center" wrapText="1"/>
    </xf>
    <xf numFmtId="0" fontId="93" fillId="2" borderId="2" xfId="0" quotePrefix="1" applyNumberFormat="1" applyFont="1" applyFill="1" applyBorder="1" applyAlignment="1">
      <alignment horizontal="center" vertical="center" wrapText="1"/>
    </xf>
    <xf numFmtId="9" fontId="93" fillId="2" borderId="2" xfId="1" quotePrefix="1" applyFont="1" applyFill="1" applyBorder="1" applyAlignment="1">
      <alignment horizontal="center" vertical="center" wrapText="1"/>
    </xf>
    <xf numFmtId="0" fontId="95" fillId="2" borderId="2" xfId="0" applyFont="1" applyFill="1" applyBorder="1" applyAlignment="1">
      <alignment vertical="center" wrapText="1"/>
    </xf>
    <xf numFmtId="9" fontId="92" fillId="2" borderId="2" xfId="0" applyNumberFormat="1" applyFont="1" applyFill="1" applyBorder="1" applyAlignment="1">
      <alignment horizontal="center" vertical="center" wrapText="1"/>
    </xf>
    <xf numFmtId="9" fontId="93" fillId="2" borderId="2" xfId="1" applyFont="1" applyFill="1" applyBorder="1" applyAlignment="1">
      <alignment horizontal="center" vertical="center" wrapText="1"/>
    </xf>
    <xf numFmtId="0" fontId="93" fillId="2" borderId="2" xfId="0" applyFont="1" applyFill="1" applyBorder="1" applyAlignment="1">
      <alignment horizontal="center" vertical="center" wrapText="1"/>
    </xf>
    <xf numFmtId="0" fontId="92" fillId="2" borderId="2" xfId="0" applyNumberFormat="1" applyFont="1" applyFill="1" applyBorder="1" applyAlignment="1">
      <alignment horizontal="center" vertical="center" wrapText="1"/>
    </xf>
    <xf numFmtId="0" fontId="93" fillId="2" borderId="2" xfId="0" applyNumberFormat="1" applyFont="1" applyFill="1" applyBorder="1" applyAlignment="1">
      <alignment horizontal="center" vertical="center" wrapText="1"/>
    </xf>
    <xf numFmtId="3" fontId="92" fillId="2" borderId="2" xfId="0" applyNumberFormat="1" applyFont="1" applyFill="1" applyBorder="1" applyAlignment="1">
      <alignment horizontal="center" vertical="center" wrapText="1"/>
    </xf>
    <xf numFmtId="3" fontId="93" fillId="2" borderId="2" xfId="0" applyNumberFormat="1" applyFont="1" applyFill="1" applyBorder="1" applyAlignment="1">
      <alignment horizontal="center" vertical="center" wrapText="1"/>
    </xf>
    <xf numFmtId="0" fontId="93" fillId="2" borderId="2" xfId="0" applyFont="1" applyFill="1" applyBorder="1" applyAlignment="1">
      <alignment horizontal="justify" vertical="center" wrapText="1"/>
    </xf>
    <xf numFmtId="0" fontId="92" fillId="2" borderId="2" xfId="0" applyFont="1" applyFill="1" applyBorder="1" applyAlignment="1">
      <alignment horizontal="center" vertical="center" wrapText="1"/>
    </xf>
    <xf numFmtId="0" fontId="92" fillId="0" borderId="0" xfId="0" applyFont="1" applyAlignment="1">
      <alignment horizontal="center" vertical="center" wrapText="1"/>
    </xf>
    <xf numFmtId="0" fontId="91" fillId="0" borderId="0" xfId="0" applyFont="1" applyBorder="1" applyAlignment="1">
      <alignment vertical="center" wrapText="1"/>
    </xf>
    <xf numFmtId="0" fontId="95" fillId="2" borderId="26" xfId="0" applyFont="1" applyFill="1" applyBorder="1" applyAlignment="1">
      <alignment vertical="center" wrapText="1"/>
    </xf>
    <xf numFmtId="0" fontId="91" fillId="0" borderId="119" xfId="0" applyFont="1" applyBorder="1" applyAlignment="1">
      <alignment vertical="center" wrapText="1"/>
    </xf>
    <xf numFmtId="4" fontId="14" fillId="0" borderId="0" xfId="0" applyNumberFormat="1" applyFont="1" applyAlignment="1">
      <alignment horizontal="center" vertical="center"/>
    </xf>
    <xf numFmtId="4" fontId="15" fillId="0" borderId="0" xfId="0" applyNumberFormat="1" applyFont="1" applyAlignment="1">
      <alignment horizontal="center"/>
    </xf>
    <xf numFmtId="4" fontId="12" fillId="0" borderId="26" xfId="0" applyNumberFormat="1" applyFont="1" applyBorder="1" applyAlignment="1">
      <alignment horizontal="center"/>
    </xf>
    <xf numFmtId="0" fontId="2" fillId="0" borderId="0" xfId="0" applyFont="1" applyAlignment="1">
      <alignment horizontal="center"/>
    </xf>
    <xf numFmtId="0" fontId="9" fillId="0" borderId="0" xfId="0" applyFont="1" applyAlignment="1">
      <alignment horizontal="center" vertical="center"/>
    </xf>
    <xf numFmtId="0" fontId="0" fillId="0" borderId="1" xfId="0" applyBorder="1" applyAlignment="1">
      <alignment horizontal="left"/>
    </xf>
    <xf numFmtId="0" fontId="6" fillId="0" borderId="0" xfId="0" applyFont="1" applyAlignment="1">
      <alignment horizontal="left"/>
    </xf>
    <xf numFmtId="4" fontId="13" fillId="0" borderId="25" xfId="0" applyNumberFormat="1" applyFont="1" applyBorder="1" applyAlignment="1">
      <alignment vertical="center"/>
    </xf>
    <xf numFmtId="0" fontId="40" fillId="0" borderId="0" xfId="0" applyFont="1" applyAlignment="1">
      <alignment horizontal="center"/>
    </xf>
    <xf numFmtId="0" fontId="37" fillId="0" borderId="17" xfId="0" applyFont="1" applyBorder="1" applyAlignment="1">
      <alignment horizontal="left" vertical="center"/>
    </xf>
    <xf numFmtId="0" fontId="25" fillId="0" borderId="20" xfId="0" applyNumberFormat="1" applyFont="1" applyBorder="1" applyAlignment="1">
      <alignment horizontal="center" vertical="center" wrapText="1"/>
    </xf>
    <xf numFmtId="0" fontId="25" fillId="0" borderId="21" xfId="0" applyNumberFormat="1" applyFont="1" applyBorder="1" applyAlignment="1">
      <alignment horizontal="center" vertical="center" wrapText="1"/>
    </xf>
    <xf numFmtId="0" fontId="26" fillId="0" borderId="20" xfId="0" applyNumberFormat="1" applyFont="1" applyBorder="1" applyAlignment="1">
      <alignment horizontal="left" vertical="center" wrapText="1"/>
    </xf>
    <xf numFmtId="0" fontId="26" fillId="0" borderId="21" xfId="0" applyNumberFormat="1" applyFont="1" applyBorder="1" applyAlignment="1">
      <alignment horizontal="left" vertical="center" wrapText="1"/>
    </xf>
    <xf numFmtId="3" fontId="22" fillId="0" borderId="20" xfId="0" applyNumberFormat="1" applyFont="1" applyBorder="1" applyAlignment="1">
      <alignment horizontal="right" vertical="center" wrapText="1"/>
    </xf>
    <xf numFmtId="3" fontId="22" fillId="0" borderId="21" xfId="0" applyNumberFormat="1" applyFont="1" applyBorder="1" applyAlignment="1">
      <alignment horizontal="right" vertical="center" wrapText="1"/>
    </xf>
    <xf numFmtId="166" fontId="0" fillId="0" borderId="20" xfId="0" applyNumberFormat="1" applyBorder="1" applyAlignment="1">
      <alignment horizontal="center" vertical="center"/>
    </xf>
    <xf numFmtId="166" fontId="0" fillId="0" borderId="19" xfId="0" applyNumberFormat="1" applyBorder="1" applyAlignment="1">
      <alignment horizontal="center" vertical="center"/>
    </xf>
    <xf numFmtId="166" fontId="0" fillId="0" borderId="21" xfId="0" applyNumberFormat="1" applyBorder="1" applyAlignment="1">
      <alignment horizontal="center" vertical="center"/>
    </xf>
    <xf numFmtId="166" fontId="13" fillId="0" borderId="18" xfId="0" applyNumberFormat="1" applyFont="1" applyBorder="1" applyAlignment="1">
      <alignment horizontal="right" vertical="center"/>
    </xf>
    <xf numFmtId="0" fontId="13" fillId="0" borderId="18" xfId="0" applyFont="1" applyBorder="1" applyAlignment="1">
      <alignment horizontal="right" vertical="center"/>
    </xf>
    <xf numFmtId="1" fontId="13" fillId="0" borderId="20" xfId="0" applyNumberFormat="1" applyFont="1" applyBorder="1" applyAlignment="1">
      <alignment horizontal="center" vertical="center"/>
    </xf>
    <xf numFmtId="1" fontId="13" fillId="0" borderId="19" xfId="0" applyNumberFormat="1" applyFont="1" applyBorder="1" applyAlignment="1">
      <alignment horizontal="center" vertical="center"/>
    </xf>
    <xf numFmtId="1" fontId="13" fillId="0" borderId="21" xfId="0" applyNumberFormat="1" applyFont="1" applyBorder="1" applyAlignment="1">
      <alignment horizontal="center" vertical="center"/>
    </xf>
    <xf numFmtId="166" fontId="13" fillId="0" borderId="20" xfId="0" applyNumberFormat="1" applyFont="1" applyBorder="1" applyAlignment="1">
      <alignment horizontal="right" vertical="center"/>
    </xf>
    <xf numFmtId="166" fontId="13" fillId="0" borderId="19" xfId="0" applyNumberFormat="1" applyFont="1" applyBorder="1" applyAlignment="1">
      <alignment horizontal="right" vertical="center"/>
    </xf>
    <xf numFmtId="166" fontId="13" fillId="0" borderId="21" xfId="0" applyNumberFormat="1" applyFont="1" applyBorder="1" applyAlignment="1">
      <alignment horizontal="right" vertical="center"/>
    </xf>
    <xf numFmtId="0" fontId="0" fillId="0" borderId="21" xfId="0" applyFont="1" applyBorder="1" applyAlignment="1">
      <alignment horizontal="right"/>
    </xf>
    <xf numFmtId="0" fontId="19" fillId="0" borderId="20" xfId="0" applyNumberFormat="1" applyFont="1" applyBorder="1" applyAlignment="1">
      <alignment horizontal="left" vertical="center" wrapText="1"/>
    </xf>
    <xf numFmtId="0" fontId="19" fillId="0" borderId="21" xfId="0" applyNumberFormat="1" applyFont="1" applyBorder="1" applyAlignment="1">
      <alignment horizontal="left" vertical="center" wrapText="1"/>
    </xf>
    <xf numFmtId="166" fontId="23" fillId="0" borderId="20" xfId="0" applyNumberFormat="1" applyFont="1" applyBorder="1" applyAlignment="1">
      <alignment horizontal="left" vertical="center" wrapText="1"/>
    </xf>
    <xf numFmtId="166" fontId="23" fillId="0" borderId="19" xfId="0" applyNumberFormat="1" applyFont="1" applyBorder="1" applyAlignment="1">
      <alignment horizontal="left" vertical="center" wrapText="1"/>
    </xf>
    <xf numFmtId="0" fontId="12" fillId="0" borderId="0" xfId="0" applyFont="1" applyAlignment="1">
      <alignment horizontal="left" vertical="center" wrapText="1"/>
    </xf>
    <xf numFmtId="166" fontId="13" fillId="0" borderId="0" xfId="0" applyNumberFormat="1" applyFont="1" applyAlignment="1">
      <alignment vertical="center"/>
    </xf>
    <xf numFmtId="0" fontId="13" fillId="0" borderId="0" xfId="0" applyFont="1" applyAlignment="1">
      <alignment vertical="center"/>
    </xf>
    <xf numFmtId="0" fontId="13" fillId="0" borderId="0" xfId="0" applyFont="1" applyAlignment="1">
      <alignment horizontal="left"/>
    </xf>
    <xf numFmtId="166" fontId="36" fillId="0" borderId="0" xfId="0" applyNumberFormat="1" applyFont="1" applyAlignment="1">
      <alignment horizontal="center"/>
    </xf>
    <xf numFmtId="0" fontId="0" fillId="0" borderId="0" xfId="0"/>
    <xf numFmtId="0" fontId="18" fillId="0" borderId="2" xfId="0" applyFont="1" applyBorder="1" applyAlignment="1">
      <alignment horizontal="left" vertical="center"/>
    </xf>
    <xf numFmtId="0" fontId="2" fillId="0" borderId="2" xfId="0" applyFont="1" applyBorder="1"/>
    <xf numFmtId="166" fontId="29" fillId="0" borderId="0" xfId="0" applyNumberFormat="1" applyFont="1" applyBorder="1" applyAlignment="1">
      <alignment horizontal="left" vertical="center" wrapText="1"/>
    </xf>
    <xf numFmtId="0" fontId="21" fillId="0" borderId="2" xfId="0" applyNumberFormat="1" applyFont="1" applyBorder="1" applyAlignment="1">
      <alignment horizontal="left" vertical="center" wrapText="1"/>
    </xf>
    <xf numFmtId="0" fontId="18" fillId="0" borderId="48" xfId="0" applyFont="1" applyBorder="1" applyAlignment="1">
      <alignment horizontal="left" vertical="center" wrapText="1"/>
    </xf>
    <xf numFmtId="0" fontId="18" fillId="0" borderId="11" xfId="0" applyFont="1" applyBorder="1" applyAlignment="1">
      <alignment horizontal="left" vertical="center" wrapText="1"/>
    </xf>
    <xf numFmtId="166" fontId="24" fillId="0" borderId="2" xfId="0" applyNumberFormat="1" applyFont="1" applyBorder="1" applyAlignment="1">
      <alignment horizontal="center" vertical="center"/>
    </xf>
    <xf numFmtId="166" fontId="42" fillId="0" borderId="2" xfId="0" applyNumberFormat="1" applyFont="1" applyBorder="1" applyAlignment="1">
      <alignment horizontal="left" vertical="center" wrapText="1"/>
    </xf>
    <xf numFmtId="0" fontId="42" fillId="0" borderId="2" xfId="0" applyFont="1" applyBorder="1" applyAlignment="1">
      <alignment horizontal="left" vertical="center" wrapText="1"/>
    </xf>
    <xf numFmtId="0" fontId="12" fillId="0" borderId="0" xfId="0" applyFont="1" applyAlignment="1">
      <alignment horizontal="left" vertical="center"/>
    </xf>
    <xf numFmtId="0" fontId="14" fillId="0" borderId="2" xfId="0" applyFont="1" applyBorder="1" applyAlignment="1">
      <alignment horizontal="left"/>
    </xf>
    <xf numFmtId="0" fontId="13" fillId="0" borderId="0" xfId="0" applyFont="1" applyAlignment="1">
      <alignment horizontal="left" vertical="center" wrapText="1"/>
    </xf>
    <xf numFmtId="9" fontId="13" fillId="0" borderId="18" xfId="0" applyNumberFormat="1" applyFont="1" applyBorder="1" applyAlignment="1">
      <alignment horizontal="center" vertical="center"/>
    </xf>
    <xf numFmtId="0" fontId="27" fillId="0" borderId="20" xfId="0" applyNumberFormat="1" applyFont="1" applyBorder="1" applyAlignment="1">
      <alignment horizontal="center" vertical="center" wrapText="1"/>
    </xf>
    <xf numFmtId="0" fontId="27" fillId="0" borderId="19"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19" fillId="0" borderId="20" xfId="0" applyNumberFormat="1" applyFont="1" applyBorder="1" applyAlignment="1">
      <alignment horizontal="center" vertical="center" wrapText="1"/>
    </xf>
    <xf numFmtId="0" fontId="19" fillId="0" borderId="19" xfId="0" applyNumberFormat="1" applyFont="1" applyBorder="1" applyAlignment="1">
      <alignment horizontal="center" vertical="center" wrapText="1"/>
    </xf>
    <xf numFmtId="0" fontId="19" fillId="0" borderId="21" xfId="0" applyNumberFormat="1" applyFont="1" applyBorder="1" applyAlignment="1">
      <alignment horizontal="center" vertical="center" wrapText="1"/>
    </xf>
    <xf numFmtId="166" fontId="29" fillId="0" borderId="29" xfId="0" applyNumberFormat="1" applyFont="1" applyBorder="1" applyAlignment="1">
      <alignment horizontal="center" vertical="center" wrapText="1"/>
    </xf>
    <xf numFmtId="166" fontId="29" fillId="0" borderId="19" xfId="0" applyNumberFormat="1" applyFont="1" applyBorder="1" applyAlignment="1">
      <alignment horizontal="center" vertical="center" wrapText="1"/>
    </xf>
    <xf numFmtId="3" fontId="22" fillId="0" borderId="20" xfId="0" applyNumberFormat="1" applyFont="1" applyBorder="1" applyAlignment="1">
      <alignment vertical="center" wrapText="1"/>
    </xf>
    <xf numFmtId="3" fontId="22" fillId="0" borderId="19" xfId="0" applyNumberFormat="1" applyFont="1" applyBorder="1" applyAlignment="1">
      <alignment vertical="center" wrapText="1"/>
    </xf>
    <xf numFmtId="166" fontId="7" fillId="0" borderId="29" xfId="0" applyNumberFormat="1" applyFont="1" applyBorder="1" applyAlignment="1">
      <alignment horizontal="center" vertical="center" wrapText="1"/>
    </xf>
    <xf numFmtId="166" fontId="7" fillId="0" borderId="19" xfId="0" applyNumberFormat="1" applyFont="1" applyBorder="1" applyAlignment="1">
      <alignment horizontal="center" vertical="center" wrapText="1"/>
    </xf>
    <xf numFmtId="166" fontId="7" fillId="0" borderId="29" xfId="0" applyNumberFormat="1" applyFont="1" applyBorder="1" applyAlignment="1">
      <alignment horizontal="right" vertical="center" wrapText="1"/>
    </xf>
    <xf numFmtId="0" fontId="3" fillId="0" borderId="19" xfId="0" applyFont="1" applyBorder="1" applyAlignment="1">
      <alignment horizontal="right"/>
    </xf>
    <xf numFmtId="3" fontId="13" fillId="0" borderId="20" xfId="0" applyNumberFormat="1" applyFont="1" applyBorder="1" applyAlignment="1">
      <alignment horizontal="right" vertical="center"/>
    </xf>
    <xf numFmtId="3" fontId="13" fillId="0" borderId="19" xfId="0" applyNumberFormat="1" applyFont="1" applyBorder="1" applyAlignment="1">
      <alignment horizontal="right" vertical="center"/>
    </xf>
    <xf numFmtId="3" fontId="13" fillId="0" borderId="21" xfId="0" applyNumberFormat="1" applyFont="1" applyBorder="1" applyAlignment="1">
      <alignment horizontal="right" vertical="center"/>
    </xf>
    <xf numFmtId="4" fontId="0" fillId="0" borderId="20" xfId="0" applyNumberFormat="1" applyBorder="1" applyAlignment="1">
      <alignment horizontal="center" vertical="center"/>
    </xf>
    <xf numFmtId="4" fontId="0" fillId="0" borderId="19" xfId="0" applyNumberFormat="1" applyBorder="1" applyAlignment="1">
      <alignment horizontal="center" vertical="center"/>
    </xf>
    <xf numFmtId="4" fontId="0" fillId="0" borderId="21" xfId="0" applyNumberFormat="1" applyBorder="1" applyAlignment="1">
      <alignment horizontal="center" vertical="center"/>
    </xf>
    <xf numFmtId="4" fontId="13" fillId="0" borderId="20" xfId="0" applyNumberFormat="1" applyFont="1" applyBorder="1" applyAlignment="1">
      <alignment horizontal="right" vertical="center"/>
    </xf>
    <xf numFmtId="4" fontId="13" fillId="0" borderId="19" xfId="0" applyNumberFormat="1" applyFont="1" applyBorder="1" applyAlignment="1">
      <alignment horizontal="right" vertical="center"/>
    </xf>
    <xf numFmtId="4" fontId="13" fillId="0" borderId="21" xfId="0" applyNumberFormat="1" applyFont="1" applyBorder="1" applyAlignment="1">
      <alignment horizontal="right" vertical="center"/>
    </xf>
    <xf numFmtId="166" fontId="7" fillId="0" borderId="20" xfId="0" applyNumberFormat="1" applyFont="1" applyBorder="1" applyAlignment="1">
      <alignment horizontal="right" vertical="center" wrapText="1"/>
    </xf>
    <xf numFmtId="166" fontId="7" fillId="0" borderId="19" xfId="0" applyNumberFormat="1" applyFont="1" applyBorder="1" applyAlignment="1">
      <alignment horizontal="right" vertical="center" wrapText="1"/>
    </xf>
    <xf numFmtId="166" fontId="7" fillId="0" borderId="21" xfId="0" applyNumberFormat="1" applyFont="1" applyBorder="1" applyAlignment="1">
      <alignment horizontal="right" vertical="center" wrapText="1"/>
    </xf>
    <xf numFmtId="9" fontId="13" fillId="0" borderId="18"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37" fillId="0" borderId="0" xfId="0" applyFont="1" applyAlignment="1">
      <alignment horizontal="center"/>
    </xf>
    <xf numFmtId="0" fontId="20" fillId="0" borderId="0" xfId="0" applyFont="1" applyBorder="1" applyAlignment="1">
      <alignment horizontal="center" vertical="center" wrapText="1"/>
    </xf>
    <xf numFmtId="0" fontId="40" fillId="0" borderId="0" xfId="0" applyFont="1" applyAlignment="1">
      <alignment horizontal="center" vertical="center"/>
    </xf>
    <xf numFmtId="166" fontId="23" fillId="0" borderId="29" xfId="0" applyNumberFormat="1" applyFont="1" applyBorder="1" applyAlignment="1">
      <alignment horizontal="left" vertical="center" wrapText="1"/>
    </xf>
    <xf numFmtId="166" fontId="23" fillId="0" borderId="30" xfId="0" applyNumberFormat="1" applyFont="1" applyBorder="1" applyAlignment="1">
      <alignment horizontal="left" vertical="center" wrapText="1"/>
    </xf>
    <xf numFmtId="1" fontId="7" fillId="0" borderId="29" xfId="0" applyNumberFormat="1" applyFont="1" applyBorder="1" applyAlignment="1">
      <alignment vertical="center" wrapText="1"/>
    </xf>
    <xf numFmtId="1" fontId="7" fillId="0" borderId="19" xfId="0" applyNumberFormat="1" applyFont="1" applyBorder="1" applyAlignment="1">
      <alignment vertical="center" wrapText="1"/>
    </xf>
    <xf numFmtId="9" fontId="13" fillId="0" borderId="20" xfId="0" applyNumberFormat="1" applyFont="1" applyBorder="1" applyAlignment="1">
      <alignment horizontal="center" vertical="center" wrapText="1"/>
    </xf>
    <xf numFmtId="9" fontId="13" fillId="0" borderId="19" xfId="0" applyNumberFormat="1" applyFont="1" applyBorder="1" applyAlignment="1">
      <alignment horizontal="center" vertical="center" wrapText="1"/>
    </xf>
    <xf numFmtId="9" fontId="13" fillId="0" borderId="21" xfId="0" applyNumberFormat="1" applyFont="1" applyBorder="1" applyAlignment="1">
      <alignment horizontal="center" vertical="center" wrapText="1"/>
    </xf>
    <xf numFmtId="0" fontId="39" fillId="0" borderId="0" xfId="0" applyFont="1" applyAlignment="1">
      <alignment horizontal="left" vertical="center"/>
    </xf>
    <xf numFmtId="0" fontId="37" fillId="0" borderId="0" xfId="0" applyFont="1" applyBorder="1" applyAlignment="1">
      <alignment horizontal="center" vertical="center"/>
    </xf>
    <xf numFmtId="166" fontId="23" fillId="0" borderId="21" xfId="0" applyNumberFormat="1" applyFont="1" applyBorder="1" applyAlignment="1">
      <alignment horizontal="left" vertical="center" wrapText="1"/>
    </xf>
    <xf numFmtId="166" fontId="7" fillId="0" borderId="20" xfId="0" applyNumberFormat="1" applyFont="1" applyBorder="1" applyAlignment="1">
      <alignment horizontal="center" vertical="center" wrapText="1"/>
    </xf>
    <xf numFmtId="166" fontId="7" fillId="0" borderId="30" xfId="0" applyNumberFormat="1" applyFont="1" applyBorder="1" applyAlignment="1">
      <alignment horizontal="center" vertical="center" wrapText="1"/>
    </xf>
    <xf numFmtId="166" fontId="23" fillId="0" borderId="20" xfId="0" applyNumberFormat="1" applyFont="1" applyBorder="1" applyAlignment="1">
      <alignment horizontal="center" vertical="center" wrapText="1"/>
    </xf>
    <xf numFmtId="166" fontId="23" fillId="0" borderId="21" xfId="0" applyNumberFormat="1" applyFont="1" applyBorder="1" applyAlignment="1">
      <alignment horizontal="center" vertical="center" wrapText="1"/>
    </xf>
    <xf numFmtId="167" fontId="12" fillId="0" borderId="18" xfId="0" applyNumberFormat="1" applyFont="1" applyBorder="1" applyAlignment="1">
      <alignment horizontal="right" vertical="center"/>
    </xf>
    <xf numFmtId="166" fontId="22" fillId="0" borderId="20" xfId="0" applyNumberFormat="1" applyFont="1" applyBorder="1" applyAlignment="1">
      <alignment horizontal="right" vertical="center" wrapText="1"/>
    </xf>
    <xf numFmtId="166" fontId="22" fillId="0" borderId="30" xfId="0" applyNumberFormat="1" applyFont="1" applyBorder="1" applyAlignment="1">
      <alignment horizontal="right" vertical="center" wrapText="1"/>
    </xf>
    <xf numFmtId="166" fontId="7" fillId="0" borderId="20" xfId="0" applyNumberFormat="1" applyFont="1" applyBorder="1" applyAlignment="1">
      <alignment horizontal="left" vertical="center" wrapText="1"/>
    </xf>
    <xf numFmtId="166" fontId="7" fillId="0" borderId="30" xfId="0" applyNumberFormat="1" applyFont="1" applyBorder="1" applyAlignment="1">
      <alignment horizontal="left" vertical="center" wrapText="1"/>
    </xf>
    <xf numFmtId="0" fontId="18" fillId="0" borderId="64" xfId="0" applyFont="1" applyBorder="1" applyAlignment="1">
      <alignment horizontal="center" vertical="center" wrapText="1"/>
    </xf>
    <xf numFmtId="0" fontId="18" fillId="0" borderId="23" xfId="0" applyFont="1" applyBorder="1" applyAlignment="1">
      <alignment horizontal="center" vertical="center" wrapText="1"/>
    </xf>
    <xf numFmtId="167" fontId="12" fillId="0" borderId="20" xfId="0" applyNumberFormat="1" applyFont="1" applyBorder="1" applyAlignment="1">
      <alignment horizontal="center" vertical="center"/>
    </xf>
    <xf numFmtId="167" fontId="12" fillId="0" borderId="21" xfId="0" applyNumberFormat="1" applyFont="1" applyBorder="1" applyAlignment="1">
      <alignment horizontal="center" vertical="center"/>
    </xf>
    <xf numFmtId="166" fontId="7" fillId="0" borderId="21" xfId="0" applyNumberFormat="1" applyFont="1" applyBorder="1" applyAlignment="1">
      <alignment horizontal="left" vertical="center" wrapText="1"/>
    </xf>
    <xf numFmtId="0" fontId="19" fillId="0" borderId="19" xfId="0" applyNumberFormat="1" applyFont="1" applyBorder="1" applyAlignment="1">
      <alignment horizontal="left" vertical="center" wrapText="1"/>
    </xf>
    <xf numFmtId="1" fontId="13" fillId="0" borderId="18" xfId="0" applyNumberFormat="1" applyFont="1" applyBorder="1" applyAlignment="1">
      <alignment horizontal="center" vertical="center"/>
    </xf>
    <xf numFmtId="0" fontId="39" fillId="0" borderId="0" xfId="0" applyFont="1" applyBorder="1" applyAlignment="1">
      <alignment horizontal="left" vertical="center"/>
    </xf>
    <xf numFmtId="0" fontId="7" fillId="0" borderId="20" xfId="0" applyFont="1" applyBorder="1" applyAlignment="1">
      <alignment horizontal="center" vertical="center" wrapText="1"/>
    </xf>
    <xf numFmtId="0" fontId="7" fillId="0" borderId="30"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3" fontId="75" fillId="0" borderId="20" xfId="0" applyNumberFormat="1" applyFont="1" applyBorder="1" applyAlignment="1">
      <alignment horizontal="center" vertical="center" wrapText="1"/>
    </xf>
    <xf numFmtId="3" fontId="75" fillId="0" borderId="19"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14" fillId="0" borderId="0" xfId="0" applyFont="1" applyAlignment="1">
      <alignment horizontal="center"/>
    </xf>
    <xf numFmtId="3" fontId="75" fillId="0" borderId="20" xfId="0" applyNumberFormat="1" applyFont="1" applyBorder="1" applyAlignment="1">
      <alignment horizontal="right" vertical="center"/>
    </xf>
    <xf numFmtId="3" fontId="75" fillId="0" borderId="19" xfId="0" applyNumberFormat="1" applyFont="1" applyBorder="1" applyAlignment="1">
      <alignment horizontal="right" vertical="center"/>
    </xf>
    <xf numFmtId="3" fontId="75" fillId="0" borderId="30" xfId="0" applyNumberFormat="1" applyFont="1" applyBorder="1" applyAlignment="1">
      <alignment horizontal="right" vertical="center"/>
    </xf>
    <xf numFmtId="0" fontId="22" fillId="0" borderId="20" xfId="0" applyNumberFormat="1" applyFont="1" applyBorder="1" applyAlignment="1">
      <alignment horizontal="center" vertical="center" wrapText="1"/>
    </xf>
    <xf numFmtId="0" fontId="22" fillId="0" borderId="19" xfId="0" applyNumberFormat="1" applyFont="1" applyBorder="1" applyAlignment="1">
      <alignment horizontal="center" vertical="center" wrapText="1"/>
    </xf>
    <xf numFmtId="0" fontId="22" fillId="0" borderId="21" xfId="0" applyNumberFormat="1" applyFont="1" applyBorder="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wrapText="1"/>
    </xf>
    <xf numFmtId="0" fontId="14" fillId="0" borderId="0" xfId="0" applyFont="1" applyBorder="1" applyAlignment="1">
      <alignment horizontal="left" vertical="center"/>
    </xf>
    <xf numFmtId="166" fontId="7" fillId="0" borderId="30" xfId="0" applyNumberFormat="1" applyFont="1" applyBorder="1" applyAlignment="1">
      <alignment horizontal="right" vertical="center" wrapText="1"/>
    </xf>
    <xf numFmtId="166" fontId="23" fillId="0" borderId="29" xfId="0" applyNumberFormat="1" applyFont="1" applyBorder="1" applyAlignment="1">
      <alignment horizontal="right" vertical="center" wrapText="1"/>
    </xf>
    <xf numFmtId="166" fontId="23" fillId="0" borderId="19" xfId="0" applyNumberFormat="1" applyFont="1" applyBorder="1" applyAlignment="1">
      <alignment horizontal="right" vertical="center" wrapText="1"/>
    </xf>
    <xf numFmtId="166" fontId="23" fillId="0" borderId="30" xfId="0" applyNumberFormat="1" applyFont="1" applyBorder="1" applyAlignment="1">
      <alignment horizontal="right" vertical="center" wrapText="1"/>
    </xf>
    <xf numFmtId="166" fontId="7" fillId="0" borderId="69" xfId="0" applyNumberFormat="1" applyFont="1" applyBorder="1" applyAlignment="1">
      <alignment horizontal="left" vertical="center" wrapText="1"/>
    </xf>
    <xf numFmtId="166" fontId="7" fillId="0" borderId="87" xfId="0" applyNumberFormat="1" applyFont="1" applyBorder="1" applyAlignment="1">
      <alignment horizontal="left" vertical="center" wrapText="1"/>
    </xf>
    <xf numFmtId="0" fontId="7" fillId="0" borderId="30" xfId="0" applyNumberFormat="1" applyFont="1" applyBorder="1" applyAlignment="1">
      <alignment horizontal="center" vertical="center" wrapText="1"/>
    </xf>
    <xf numFmtId="3" fontId="75" fillId="0" borderId="20" xfId="0" applyNumberFormat="1" applyFont="1" applyBorder="1" applyAlignment="1">
      <alignment horizontal="right" vertical="center" wrapText="1"/>
    </xf>
    <xf numFmtId="3" fontId="75" fillId="0" borderId="19" xfId="0" applyNumberFormat="1" applyFont="1" applyBorder="1" applyAlignment="1">
      <alignment horizontal="right" vertical="center" wrapText="1"/>
    </xf>
    <xf numFmtId="3" fontId="75" fillId="0" borderId="30" xfId="0" applyNumberFormat="1" applyFont="1" applyBorder="1" applyAlignment="1">
      <alignment horizontal="right" vertical="center" wrapText="1"/>
    </xf>
    <xf numFmtId="0" fontId="13" fillId="0" borderId="0" xfId="0" applyFont="1" applyAlignment="1">
      <alignment horizontal="left" vertical="center"/>
    </xf>
    <xf numFmtId="0" fontId="7" fillId="0" borderId="20"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7" fillId="0" borderId="21" xfId="0" applyNumberFormat="1" applyFont="1" applyBorder="1" applyAlignment="1">
      <alignment horizontal="left" vertical="center" wrapText="1"/>
    </xf>
    <xf numFmtId="3" fontId="22" fillId="0" borderId="30" xfId="0" applyNumberFormat="1" applyFont="1" applyBorder="1" applyAlignment="1">
      <alignment horizontal="right" vertical="center" wrapText="1"/>
    </xf>
    <xf numFmtId="4" fontId="12" fillId="0" borderId="0" xfId="0" applyNumberFormat="1" applyFont="1" applyAlignment="1">
      <alignment horizontal="right" vertical="center" wrapText="1"/>
    </xf>
    <xf numFmtId="0" fontId="12" fillId="0" borderId="0" xfId="0" applyFont="1" applyAlignment="1">
      <alignment horizontal="right" vertical="center" wrapText="1"/>
    </xf>
    <xf numFmtId="0" fontId="36" fillId="0" borderId="0" xfId="0" applyFont="1" applyAlignment="1">
      <alignment horizontal="left" vertical="center" wrapText="1"/>
    </xf>
    <xf numFmtId="0" fontId="21" fillId="0" borderId="48" xfId="0" applyNumberFormat="1" applyFont="1" applyBorder="1" applyAlignment="1">
      <alignment horizontal="left" vertical="center" wrapText="1"/>
    </xf>
    <xf numFmtId="0" fontId="21" fillId="0" borderId="11" xfId="0" applyNumberFormat="1" applyFont="1" applyBorder="1" applyAlignment="1">
      <alignment horizontal="left" vertical="center" wrapText="1"/>
    </xf>
    <xf numFmtId="166" fontId="22" fillId="0" borderId="27" xfId="0" applyNumberFormat="1" applyFont="1" applyBorder="1" applyAlignment="1">
      <alignment horizontal="center" vertical="center" wrapText="1"/>
    </xf>
    <xf numFmtId="166" fontId="22" fillId="0" borderId="20" xfId="0" applyNumberFormat="1" applyFont="1" applyBorder="1" applyAlignment="1">
      <alignment horizontal="center" vertical="center" wrapText="1"/>
    </xf>
    <xf numFmtId="166" fontId="22" fillId="0" borderId="19" xfId="0" applyNumberFormat="1" applyFont="1" applyBorder="1" applyAlignment="1">
      <alignment horizontal="center" vertical="center" wrapText="1"/>
    </xf>
    <xf numFmtId="166" fontId="22" fillId="0" borderId="29" xfId="0" applyNumberFormat="1" applyFont="1" applyBorder="1" applyAlignment="1">
      <alignment horizontal="center" vertical="center" wrapText="1"/>
    </xf>
    <xf numFmtId="166" fontId="22" fillId="0" borderId="30" xfId="0" applyNumberFormat="1" applyFont="1" applyBorder="1" applyAlignment="1">
      <alignment horizontal="center" vertical="center" wrapText="1"/>
    </xf>
    <xf numFmtId="4" fontId="25" fillId="0" borderId="2" xfId="0" applyNumberFormat="1" applyFont="1" applyBorder="1" applyAlignment="1">
      <alignment horizontal="left" vertical="center" wrapText="1"/>
    </xf>
    <xf numFmtId="0" fontId="7" fillId="0" borderId="69"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6" fillId="0" borderId="48" xfId="0" applyFont="1" applyBorder="1" applyAlignment="1">
      <alignment horizontal="left" vertical="center"/>
    </xf>
    <xf numFmtId="0" fontId="16" fillId="0" borderId="11" xfId="0" applyFont="1" applyBorder="1" applyAlignment="1">
      <alignment horizontal="left" vertical="center"/>
    </xf>
    <xf numFmtId="0" fontId="29" fillId="0" borderId="29" xfId="0" applyNumberFormat="1" applyFont="1" applyBorder="1" applyAlignment="1">
      <alignment horizontal="center" vertical="center" wrapText="1"/>
    </xf>
    <xf numFmtId="0" fontId="29" fillId="0" borderId="30" xfId="0" applyNumberFormat="1" applyFont="1" applyBorder="1" applyAlignment="1">
      <alignment horizontal="center" vertical="center" wrapText="1"/>
    </xf>
    <xf numFmtId="166" fontId="23" fillId="0" borderId="20" xfId="0" applyNumberFormat="1" applyFont="1" applyBorder="1" applyAlignment="1">
      <alignment horizontal="right" vertical="center" wrapText="1"/>
    </xf>
    <xf numFmtId="166" fontId="23" fillId="0" borderId="21" xfId="0" applyNumberFormat="1" applyFont="1" applyBorder="1" applyAlignment="1">
      <alignment horizontal="right" vertical="center" wrapText="1"/>
    </xf>
    <xf numFmtId="0" fontId="29" fillId="0" borderId="20" xfId="0" applyNumberFormat="1" applyFont="1" applyBorder="1" applyAlignment="1">
      <alignment horizontal="center" vertical="center" wrapText="1"/>
    </xf>
    <xf numFmtId="0" fontId="29" fillId="0" borderId="19" xfId="0" applyNumberFormat="1" applyFont="1" applyBorder="1" applyAlignment="1">
      <alignment horizontal="center" vertical="center" wrapText="1"/>
    </xf>
    <xf numFmtId="0" fontId="23" fillId="0" borderId="29"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23" fillId="0" borderId="20" xfId="0" applyNumberFormat="1" applyFont="1" applyBorder="1" applyAlignment="1">
      <alignment horizontal="left" vertical="center" wrapText="1"/>
    </xf>
    <xf numFmtId="0" fontId="23" fillId="0" borderId="19"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17" fillId="0" borderId="19" xfId="0" applyFont="1" applyBorder="1" applyAlignment="1">
      <alignment horizontal="center" vertical="center"/>
    </xf>
    <xf numFmtId="0" fontId="17" fillId="0" borderId="30" xfId="0" applyFont="1" applyBorder="1" applyAlignment="1">
      <alignment horizontal="center" vertical="center"/>
    </xf>
    <xf numFmtId="0" fontId="29" fillId="0" borderId="20" xfId="0" applyNumberFormat="1" applyFont="1" applyBorder="1" applyAlignment="1">
      <alignment horizontal="left" vertical="center" wrapText="1"/>
    </xf>
    <xf numFmtId="0" fontId="29" fillId="0" borderId="30" xfId="0" applyNumberFormat="1" applyFont="1" applyBorder="1" applyAlignment="1">
      <alignment horizontal="left" vertical="center" wrapTex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xf numFmtId="4" fontId="28" fillId="0" borderId="29" xfId="0" applyNumberFormat="1" applyFont="1" applyBorder="1" applyAlignment="1">
      <alignment horizontal="left" vertical="center" wrapText="1"/>
    </xf>
    <xf numFmtId="4" fontId="28" fillId="0" borderId="30" xfId="0" applyNumberFormat="1" applyFont="1" applyBorder="1" applyAlignment="1">
      <alignment horizontal="left" vertical="center" wrapText="1"/>
    </xf>
    <xf numFmtId="166" fontId="7" fillId="0" borderId="89" xfId="0" applyNumberFormat="1" applyFont="1" applyBorder="1" applyAlignment="1">
      <alignment horizontal="left" vertical="center" wrapText="1"/>
    </xf>
    <xf numFmtId="4" fontId="7" fillId="0" borderId="29" xfId="0" applyNumberFormat="1" applyFont="1" applyBorder="1" applyAlignment="1">
      <alignment horizontal="left" vertical="center" wrapText="1"/>
    </xf>
    <xf numFmtId="4" fontId="7" fillId="0" borderId="30" xfId="0" applyNumberFormat="1" applyFont="1" applyBorder="1" applyAlignment="1">
      <alignment horizontal="left" vertical="center" wrapText="1"/>
    </xf>
    <xf numFmtId="0" fontId="29" fillId="0" borderId="27" xfId="0" applyNumberFormat="1" applyFont="1" applyBorder="1" applyAlignment="1">
      <alignment horizontal="center" vertical="center" wrapText="1"/>
    </xf>
    <xf numFmtId="166" fontId="7" fillId="0" borderId="29" xfId="0" applyNumberFormat="1" applyFont="1" applyBorder="1" applyAlignment="1">
      <alignment horizontal="left" vertical="center" wrapText="1"/>
    </xf>
    <xf numFmtId="166" fontId="7" fillId="0" borderId="19" xfId="0" applyNumberFormat="1" applyFont="1" applyBorder="1" applyAlignment="1">
      <alignment horizontal="left" vertical="center" wrapText="1"/>
    </xf>
    <xf numFmtId="166" fontId="28" fillId="0" borderId="19" xfId="0" applyNumberFormat="1" applyFont="1" applyBorder="1" applyAlignment="1">
      <alignment horizontal="left" vertical="center" wrapText="1"/>
    </xf>
    <xf numFmtId="166" fontId="28" fillId="0" borderId="30" xfId="0" applyNumberFormat="1" applyFont="1" applyBorder="1" applyAlignment="1">
      <alignment horizontal="left" vertical="center" wrapText="1"/>
    </xf>
    <xf numFmtId="166" fontId="7" fillId="0" borderId="78" xfId="0" applyNumberFormat="1" applyFont="1" applyBorder="1" applyAlignment="1">
      <alignment horizontal="left" vertical="center" wrapText="1"/>
    </xf>
    <xf numFmtId="9" fontId="13" fillId="0" borderId="20" xfId="0" applyNumberFormat="1" applyFont="1" applyBorder="1" applyAlignment="1">
      <alignment horizontal="center" vertical="center"/>
    </xf>
    <xf numFmtId="9" fontId="13" fillId="0" borderId="19"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40" xfId="0" applyFont="1" applyBorder="1" applyAlignment="1">
      <alignment horizontal="center" vertical="center"/>
    </xf>
    <xf numFmtId="0" fontId="14" fillId="0" borderId="45" xfId="0" applyFont="1" applyBorder="1" applyAlignment="1">
      <alignment horizontal="center" vertical="center"/>
    </xf>
    <xf numFmtId="0" fontId="36" fillId="0" borderId="38" xfId="0" applyFont="1" applyBorder="1" applyAlignment="1">
      <alignment horizontal="left" vertical="center" wrapText="1"/>
    </xf>
    <xf numFmtId="0" fontId="36" fillId="0" borderId="41" xfId="0" applyFont="1" applyBorder="1" applyAlignment="1">
      <alignment horizontal="left" vertical="center" wrapText="1"/>
    </xf>
    <xf numFmtId="0" fontId="36" fillId="0" borderId="32"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3" xfId="0" applyFont="1" applyBorder="1" applyAlignment="1">
      <alignment horizontal="center" vertical="center" wrapText="1"/>
    </xf>
    <xf numFmtId="166" fontId="18" fillId="0" borderId="38" xfId="0" applyNumberFormat="1" applyFont="1" applyBorder="1" applyAlignment="1">
      <alignment horizontal="right" vertical="center" wrapText="1"/>
    </xf>
    <xf numFmtId="166" fontId="18" fillId="0" borderId="41" xfId="0" applyNumberFormat="1" applyFont="1" applyBorder="1" applyAlignment="1">
      <alignment horizontal="right" vertical="center" wrapText="1"/>
    </xf>
    <xf numFmtId="166" fontId="18" fillId="0" borderId="32" xfId="0" applyNumberFormat="1" applyFont="1" applyBorder="1" applyAlignment="1">
      <alignment horizontal="right" vertical="center" wrapText="1"/>
    </xf>
    <xf numFmtId="0" fontId="17" fillId="0" borderId="38" xfId="0" applyFont="1" applyBorder="1" applyAlignment="1">
      <alignment horizontal="left" vertical="center" wrapText="1"/>
    </xf>
    <xf numFmtId="0" fontId="17" fillId="0" borderId="41" xfId="0" applyFont="1" applyBorder="1" applyAlignment="1">
      <alignment horizontal="left" vertical="center" wrapText="1"/>
    </xf>
    <xf numFmtId="0" fontId="17" fillId="0" borderId="32" xfId="0" applyFont="1" applyBorder="1" applyAlignment="1">
      <alignment horizontal="left" vertical="center" wrapText="1"/>
    </xf>
    <xf numFmtId="0" fontId="12" fillId="0" borderId="39" xfId="0" applyFont="1" applyBorder="1" applyAlignment="1">
      <alignment horizontal="left" vertical="center" wrapText="1"/>
    </xf>
    <xf numFmtId="0" fontId="12" fillId="0" borderId="42" xfId="0" applyFont="1" applyBorder="1" applyAlignment="1">
      <alignment horizontal="left" vertical="center" wrapText="1"/>
    </xf>
    <xf numFmtId="0" fontId="12" fillId="0" borderId="33" xfId="0" applyFont="1" applyBorder="1" applyAlignment="1">
      <alignment horizontal="left" vertical="center" wrapText="1"/>
    </xf>
    <xf numFmtId="0" fontId="36" fillId="0" borderId="44" xfId="0" applyFont="1" applyBorder="1" applyAlignment="1">
      <alignment horizontal="left" vertical="center" wrapText="1"/>
    </xf>
    <xf numFmtId="0" fontId="36" fillId="0" borderId="43"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2" xfId="0" applyFont="1" applyBorder="1" applyAlignment="1">
      <alignment horizontal="left" vertical="center" wrapText="1"/>
    </xf>
    <xf numFmtId="0" fontId="17" fillId="0" borderId="33" xfId="0" applyFont="1" applyBorder="1" applyAlignment="1">
      <alignment horizontal="left" vertical="center" wrapText="1"/>
    </xf>
    <xf numFmtId="0" fontId="12" fillId="0" borderId="47" xfId="0" applyFont="1" applyBorder="1" applyAlignment="1">
      <alignment horizontal="left" wrapText="1"/>
    </xf>
    <xf numFmtId="0" fontId="12" fillId="0" borderId="42" xfId="0" applyFont="1" applyBorder="1" applyAlignment="1">
      <alignment horizontal="left" wrapText="1"/>
    </xf>
    <xf numFmtId="0" fontId="17" fillId="0" borderId="38"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166" fontId="18" fillId="0" borderId="38" xfId="0" applyNumberFormat="1" applyFont="1" applyBorder="1" applyAlignment="1">
      <alignment horizontal="right" vertical="center"/>
    </xf>
    <xf numFmtId="166" fontId="18" fillId="0" borderId="32" xfId="0" applyNumberFormat="1" applyFont="1" applyBorder="1" applyAlignment="1">
      <alignment horizontal="right" vertical="center"/>
    </xf>
    <xf numFmtId="167" fontId="17" fillId="0" borderId="38" xfId="0" applyNumberFormat="1" applyFont="1" applyBorder="1" applyAlignment="1">
      <alignment horizontal="left" vertical="center" wrapText="1"/>
    </xf>
    <xf numFmtId="167" fontId="17" fillId="0" borderId="41" xfId="0" applyNumberFormat="1" applyFont="1" applyBorder="1" applyAlignment="1">
      <alignment horizontal="left" vertical="center" wrapText="1"/>
    </xf>
    <xf numFmtId="167" fontId="17" fillId="0" borderId="32" xfId="0" applyNumberFormat="1" applyFont="1" applyBorder="1" applyAlignment="1">
      <alignment horizontal="left" vertical="center" wrapText="1"/>
    </xf>
    <xf numFmtId="0" fontId="12" fillId="0" borderId="47" xfId="0" applyFont="1" applyBorder="1" applyAlignment="1">
      <alignment horizontal="left" vertical="center" wrapText="1"/>
    </xf>
    <xf numFmtId="166" fontId="18" fillId="0" borderId="41" xfId="0" applyNumberFormat="1" applyFont="1" applyBorder="1" applyAlignment="1">
      <alignment horizontal="right" vertical="center"/>
    </xf>
    <xf numFmtId="167" fontId="17" fillId="0" borderId="38" xfId="0" applyNumberFormat="1" applyFont="1" applyBorder="1" applyAlignment="1">
      <alignment horizontal="center" vertical="center" wrapText="1"/>
    </xf>
    <xf numFmtId="167" fontId="17" fillId="0" borderId="41" xfId="0" applyNumberFormat="1" applyFont="1" applyBorder="1" applyAlignment="1">
      <alignment horizontal="center" vertical="center" wrapText="1"/>
    </xf>
    <xf numFmtId="0" fontId="14" fillId="0" borderId="3" xfId="0" applyFont="1" applyBorder="1" applyAlignment="1">
      <alignment horizontal="center" vertical="center"/>
    </xf>
    <xf numFmtId="0" fontId="14" fillId="0" borderId="51" xfId="0" applyFont="1" applyBorder="1" applyAlignment="1">
      <alignment horizontal="center" vertical="center"/>
    </xf>
    <xf numFmtId="9" fontId="17" fillId="0" borderId="38" xfId="0" applyNumberFormat="1" applyFont="1" applyBorder="1" applyAlignment="1">
      <alignment horizontal="center" vertical="center"/>
    </xf>
    <xf numFmtId="9" fontId="17" fillId="0" borderId="41" xfId="0" applyNumberFormat="1" applyFont="1" applyBorder="1" applyAlignment="1">
      <alignment horizontal="center" vertical="center"/>
    </xf>
    <xf numFmtId="9" fontId="17" fillId="0" borderId="43" xfId="0" applyNumberFormat="1"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166" fontId="18" fillId="0" borderId="38" xfId="0" applyNumberFormat="1" applyFont="1" applyBorder="1" applyAlignment="1">
      <alignment horizontal="center" vertical="center"/>
    </xf>
    <xf numFmtId="166" fontId="18" fillId="0" borderId="41" xfId="0" applyNumberFormat="1" applyFont="1" applyBorder="1" applyAlignment="1">
      <alignment horizontal="center" vertical="center"/>
    </xf>
    <xf numFmtId="0" fontId="14" fillId="0" borderId="31" xfId="0" applyFont="1" applyBorder="1" applyAlignment="1">
      <alignment horizontal="center" vertical="center"/>
    </xf>
    <xf numFmtId="0" fontId="14" fillId="0" borderId="8" xfId="0" applyFont="1" applyBorder="1" applyAlignment="1">
      <alignment horizontal="center" vertical="center"/>
    </xf>
    <xf numFmtId="0" fontId="37" fillId="0" borderId="1" xfId="0" applyFont="1" applyBorder="1" applyAlignment="1">
      <alignment horizontal="center"/>
    </xf>
    <xf numFmtId="0" fontId="37" fillId="0" borderId="17" xfId="0" applyFont="1" applyBorder="1" applyAlignment="1">
      <alignment horizontal="center"/>
    </xf>
    <xf numFmtId="166" fontId="0" fillId="0" borderId="20" xfId="0" applyNumberFormat="1" applyBorder="1" applyAlignment="1">
      <alignment horizontal="right" vertical="center"/>
    </xf>
    <xf numFmtId="0" fontId="0" fillId="0" borderId="19" xfId="0" applyBorder="1" applyAlignment="1">
      <alignment horizontal="right" vertical="center"/>
    </xf>
    <xf numFmtId="0" fontId="0" fillId="0" borderId="21" xfId="0" applyBorder="1" applyAlignment="1">
      <alignment horizontal="right" vertical="center"/>
    </xf>
    <xf numFmtId="166" fontId="0" fillId="0" borderId="19" xfId="0" applyNumberFormat="1" applyBorder="1" applyAlignment="1">
      <alignment horizontal="right" vertical="center"/>
    </xf>
    <xf numFmtId="166" fontId="0" fillId="0" borderId="21" xfId="0" applyNumberFormat="1" applyBorder="1" applyAlignment="1">
      <alignment horizontal="right" vertical="center"/>
    </xf>
    <xf numFmtId="0" fontId="26" fillId="0" borderId="19" xfId="0" applyNumberFormat="1" applyFont="1" applyBorder="1" applyAlignment="1">
      <alignment horizontal="left" vertical="center" wrapText="1"/>
    </xf>
    <xf numFmtId="166" fontId="0" fillId="0" borderId="69" xfId="0" applyNumberFormat="1" applyBorder="1" applyAlignment="1">
      <alignment horizontal="right" vertical="center"/>
    </xf>
    <xf numFmtId="0" fontId="2" fillId="0" borderId="17" xfId="0" applyFont="1" applyBorder="1" applyAlignment="1">
      <alignment horizontal="center"/>
    </xf>
    <xf numFmtId="166" fontId="13" fillId="0" borderId="0" xfId="0" applyNumberFormat="1" applyFont="1" applyBorder="1" applyAlignment="1">
      <alignment horizontal="center" vertical="center"/>
    </xf>
    <xf numFmtId="0" fontId="21" fillId="0" borderId="64" xfId="0" applyFont="1" applyBorder="1" applyAlignment="1">
      <alignment horizontal="center" vertical="center" wrapText="1"/>
    </xf>
    <xf numFmtId="0" fontId="21" fillId="0" borderId="23" xfId="0" applyFont="1" applyBorder="1" applyAlignment="1">
      <alignment horizontal="center" vertical="center" wrapText="1"/>
    </xf>
    <xf numFmtId="41" fontId="22" fillId="0" borderId="20" xfId="0" applyNumberFormat="1" applyFont="1" applyBorder="1" applyAlignment="1">
      <alignment horizontal="center" vertical="center" wrapText="1"/>
    </xf>
    <xf numFmtId="41" fontId="22" fillId="0" borderId="19" xfId="0" applyNumberFormat="1" applyFont="1" applyBorder="1" applyAlignment="1">
      <alignment horizontal="center" vertical="center" wrapText="1"/>
    </xf>
    <xf numFmtId="41" fontId="22" fillId="0" borderId="21" xfId="0" applyNumberFormat="1" applyFont="1" applyBorder="1" applyAlignment="1">
      <alignment horizontal="center" vertical="center" wrapText="1"/>
    </xf>
    <xf numFmtId="9" fontId="88" fillId="0" borderId="20" xfId="0" applyNumberFormat="1" applyFont="1" applyBorder="1" applyAlignment="1">
      <alignment horizontal="center" vertical="center" wrapText="1"/>
    </xf>
    <xf numFmtId="9" fontId="88" fillId="0" borderId="19" xfId="0" applyNumberFormat="1" applyFont="1" applyBorder="1" applyAlignment="1">
      <alignment horizontal="center" vertical="center" wrapText="1"/>
    </xf>
    <xf numFmtId="9" fontId="88" fillId="0" borderId="21" xfId="0" applyNumberFormat="1" applyFont="1" applyBorder="1" applyAlignment="1">
      <alignment horizontal="center" vertical="center" wrapText="1"/>
    </xf>
    <xf numFmtId="3" fontId="22" fillId="0" borderId="20" xfId="0" applyNumberFormat="1" applyFont="1" applyBorder="1" applyAlignment="1">
      <alignment horizontal="center" vertical="center" wrapText="1"/>
    </xf>
    <xf numFmtId="3" fontId="22" fillId="0" borderId="19" xfId="0" applyNumberFormat="1" applyFont="1" applyBorder="1" applyAlignment="1">
      <alignment horizontal="center" vertical="center" wrapText="1"/>
    </xf>
    <xf numFmtId="0" fontId="27" fillId="0" borderId="0" xfId="0" applyFont="1" applyBorder="1" applyAlignment="1">
      <alignment horizontal="left" vertical="center" wrapText="1"/>
    </xf>
    <xf numFmtId="41" fontId="7" fillId="0" borderId="29" xfId="0" applyNumberFormat="1" applyFont="1" applyBorder="1" applyAlignment="1">
      <alignment horizontal="center" vertical="center"/>
    </xf>
    <xf numFmtId="41" fontId="7" fillId="0" borderId="30" xfId="0" applyNumberFormat="1" applyFont="1" applyBorder="1" applyAlignment="1">
      <alignment horizontal="center" vertical="center"/>
    </xf>
    <xf numFmtId="0" fontId="74" fillId="0" borderId="0" xfId="0" applyFont="1" applyBorder="1" applyAlignment="1">
      <alignment horizontal="center" vertical="center" wrapText="1"/>
    </xf>
    <xf numFmtId="0" fontId="37" fillId="0" borderId="0" xfId="0" applyFont="1" applyAlignment="1">
      <alignment horizontal="left" vertical="center"/>
    </xf>
    <xf numFmtId="41" fontId="7" fillId="0" borderId="20" xfId="0" applyNumberFormat="1" applyFont="1" applyBorder="1" applyAlignment="1">
      <alignment horizontal="center" vertical="center" wrapText="1"/>
    </xf>
    <xf numFmtId="41" fontId="7" fillId="0" borderId="19" xfId="0" applyNumberFormat="1" applyFont="1" applyBorder="1" applyAlignment="1">
      <alignment horizontal="center" vertical="center" wrapText="1"/>
    </xf>
    <xf numFmtId="41" fontId="7" fillId="0" borderId="21" xfId="0" applyNumberFormat="1" applyFont="1" applyBorder="1" applyAlignment="1">
      <alignment horizontal="center" vertical="center" wrapText="1"/>
    </xf>
    <xf numFmtId="0" fontId="26" fillId="0" borderId="78"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85" xfId="0" applyFont="1" applyBorder="1" applyAlignment="1">
      <alignment horizontal="center" vertical="center" wrapText="1"/>
    </xf>
    <xf numFmtId="0" fontId="39" fillId="0" borderId="0" xfId="0" applyFont="1" applyBorder="1" applyAlignment="1">
      <alignment horizontal="center" vertical="center"/>
    </xf>
    <xf numFmtId="0" fontId="80" fillId="0" borderId="0" xfId="0" applyFont="1" applyAlignment="1">
      <alignment horizontal="center" vertical="center"/>
    </xf>
    <xf numFmtId="0" fontId="37" fillId="0" borderId="0" xfId="0" applyFont="1" applyBorder="1" applyAlignment="1">
      <alignment horizontal="left" vertical="center"/>
    </xf>
    <xf numFmtId="9" fontId="19" fillId="0" borderId="20"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0" fillId="0" borderId="0" xfId="0" applyFont="1" applyBorder="1" applyAlignment="1">
      <alignment horizontal="center" vertical="center"/>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21" fillId="0" borderId="20" xfId="0" applyNumberFormat="1" applyFont="1" applyBorder="1" applyAlignment="1">
      <alignment horizontal="left" vertical="center" wrapText="1"/>
    </xf>
    <xf numFmtId="0" fontId="21" fillId="0" borderId="19" xfId="0" applyNumberFormat="1" applyFont="1" applyBorder="1" applyAlignment="1">
      <alignment horizontal="left" vertical="center" wrapText="1"/>
    </xf>
    <xf numFmtId="1" fontId="7" fillId="0" borderId="20"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7" fillId="0" borderId="21" xfId="0" applyNumberFormat="1" applyFont="1" applyBorder="1" applyAlignment="1">
      <alignment horizontal="center" vertical="center" wrapText="1"/>
    </xf>
    <xf numFmtId="0" fontId="21" fillId="0" borderId="21" xfId="0" applyNumberFormat="1"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20" fillId="0" borderId="0" xfId="0" applyFont="1" applyBorder="1" applyAlignment="1">
      <alignment horizontal="left" vertical="center" wrapText="1"/>
    </xf>
    <xf numFmtId="1" fontId="74" fillId="0" borderId="0" xfId="0" applyNumberFormat="1" applyFont="1" applyBorder="1" applyAlignment="1">
      <alignment horizontal="center" vertical="center" wrapText="1"/>
    </xf>
    <xf numFmtId="0" fontId="0" fillId="0" borderId="113" xfId="0" applyBorder="1" applyAlignment="1">
      <alignment horizontal="left" vertical="center"/>
    </xf>
    <xf numFmtId="0" fontId="40" fillId="0" borderId="17" xfId="0" applyFont="1" applyBorder="1" applyAlignment="1">
      <alignment horizontal="left" vertical="center"/>
    </xf>
    <xf numFmtId="0" fontId="20" fillId="0" borderId="25" xfId="0" applyNumberFormat="1" applyFont="1" applyBorder="1" applyAlignment="1">
      <alignment horizontal="left" vertical="center" wrapText="1"/>
    </xf>
    <xf numFmtId="0" fontId="19" fillId="0" borderId="25" xfId="0" applyNumberFormat="1" applyFont="1" applyBorder="1" applyAlignment="1">
      <alignment horizontal="left" vertical="center" wrapText="1"/>
    </xf>
    <xf numFmtId="3" fontId="13" fillId="0" borderId="0" xfId="0" applyNumberFormat="1" applyFont="1" applyAlignment="1">
      <alignment horizontal="center" vertical="center"/>
    </xf>
    <xf numFmtId="166" fontId="20" fillId="0" borderId="0" xfId="0" applyNumberFormat="1" applyFont="1" applyAlignment="1">
      <alignment horizontal="left" vertical="center" wrapText="1"/>
    </xf>
    <xf numFmtId="0" fontId="21" fillId="0" borderId="25" xfId="0" applyNumberFormat="1" applyFont="1" applyBorder="1" applyAlignment="1">
      <alignment horizontal="left" vertical="center" wrapText="1"/>
    </xf>
    <xf numFmtId="0" fontId="26" fillId="0" borderId="25" xfId="0" applyNumberFormat="1" applyFont="1" applyBorder="1" applyAlignment="1">
      <alignment horizontal="left" vertical="center" wrapText="1"/>
    </xf>
    <xf numFmtId="0" fontId="24" fillId="0" borderId="25" xfId="0" applyFont="1" applyBorder="1" applyAlignment="1">
      <alignment horizontal="left" vertical="center"/>
    </xf>
    <xf numFmtId="0" fontId="31" fillId="0" borderId="20" xfId="0" applyNumberFormat="1" applyFont="1" applyBorder="1" applyAlignment="1">
      <alignment horizontal="center" vertical="center" wrapText="1"/>
    </xf>
    <xf numFmtId="0" fontId="31" fillId="0" borderId="30"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166" fontId="62" fillId="0" borderId="20" xfId="0" applyNumberFormat="1" applyFont="1" applyBorder="1" applyAlignment="1">
      <alignment horizontal="right" vertical="center" wrapText="1"/>
    </xf>
    <xf numFmtId="166" fontId="62" fillId="0" borderId="19" xfId="0" applyNumberFormat="1" applyFont="1" applyBorder="1" applyAlignment="1">
      <alignment horizontal="right" vertical="center" wrapText="1"/>
    </xf>
    <xf numFmtId="166" fontId="62" fillId="0" borderId="21" xfId="0" applyNumberFormat="1" applyFont="1" applyBorder="1" applyAlignment="1">
      <alignment horizontal="right" vertical="center" wrapText="1"/>
    </xf>
    <xf numFmtId="166" fontId="63" fillId="0" borderId="20" xfId="0" applyNumberFormat="1" applyFont="1" applyBorder="1" applyAlignment="1">
      <alignment horizontal="right" vertical="center"/>
    </xf>
    <xf numFmtId="166" fontId="63" fillId="0" borderId="19" xfId="0" applyNumberFormat="1" applyFont="1" applyBorder="1" applyAlignment="1">
      <alignment horizontal="right" vertical="center"/>
    </xf>
    <xf numFmtId="166" fontId="63" fillId="0" borderId="30" xfId="0" applyNumberFormat="1" applyFont="1" applyBorder="1" applyAlignment="1">
      <alignment horizontal="right" vertical="center"/>
    </xf>
    <xf numFmtId="0" fontId="0" fillId="0" borderId="19" xfId="0" applyBorder="1" applyAlignment="1">
      <alignment horizontal="left"/>
    </xf>
    <xf numFmtId="0" fontId="0" fillId="0" borderId="30" xfId="0" applyBorder="1" applyAlignment="1">
      <alignment horizontal="left"/>
    </xf>
    <xf numFmtId="0" fontId="23" fillId="0" borderId="30" xfId="0" applyNumberFormat="1" applyFont="1" applyBorder="1" applyAlignment="1">
      <alignment horizontal="center" vertical="center" wrapText="1"/>
    </xf>
    <xf numFmtId="166" fontId="63" fillId="0" borderId="20" xfId="0" applyNumberFormat="1" applyFont="1" applyBorder="1" applyAlignment="1">
      <alignment horizontal="right" vertical="center" wrapText="1"/>
    </xf>
    <xf numFmtId="166" fontId="63" fillId="0" borderId="19" xfId="0" applyNumberFormat="1" applyFont="1" applyBorder="1" applyAlignment="1">
      <alignment horizontal="right" vertical="center" wrapText="1"/>
    </xf>
    <xf numFmtId="166" fontId="63" fillId="0" borderId="30" xfId="0" applyNumberFormat="1" applyFont="1" applyBorder="1" applyAlignment="1">
      <alignment horizontal="right" vertical="center" wrapText="1"/>
    </xf>
    <xf numFmtId="0" fontId="14" fillId="0" borderId="48" xfId="0" applyFont="1" applyBorder="1" applyAlignment="1">
      <alignment horizontal="left"/>
    </xf>
    <xf numFmtId="0" fontId="14" fillId="0" borderId="77" xfId="0" applyFont="1" applyBorder="1" applyAlignment="1">
      <alignment horizontal="left"/>
    </xf>
    <xf numFmtId="0" fontId="19" fillId="0" borderId="48" xfId="0" applyNumberFormat="1" applyFont="1" applyBorder="1" applyAlignment="1">
      <alignment horizontal="left" vertical="center" wrapText="1"/>
    </xf>
    <xf numFmtId="0" fontId="19" fillId="0" borderId="77" xfId="0" applyNumberFormat="1" applyFont="1" applyBorder="1" applyAlignment="1">
      <alignment horizontal="left" vertical="center" wrapText="1"/>
    </xf>
    <xf numFmtId="0" fontId="15" fillId="0" borderId="48" xfId="0" applyFont="1" applyBorder="1" applyAlignment="1">
      <alignment horizontal="left" vertical="center"/>
    </xf>
    <xf numFmtId="0" fontId="18" fillId="0" borderId="77" xfId="0" applyFont="1" applyBorder="1" applyAlignment="1">
      <alignment horizontal="left" vertical="center"/>
    </xf>
    <xf numFmtId="0" fontId="14" fillId="0" borderId="48" xfId="0" applyFont="1" applyBorder="1" applyAlignment="1">
      <alignment horizontal="left" vertical="center"/>
    </xf>
    <xf numFmtId="0" fontId="14" fillId="0" borderId="77" xfId="0" applyFont="1" applyBorder="1" applyAlignment="1">
      <alignment horizontal="left" vertical="center"/>
    </xf>
    <xf numFmtId="166" fontId="29" fillId="0" borderId="27" xfId="0" applyNumberFormat="1" applyFont="1" applyBorder="1" applyAlignment="1">
      <alignment horizontal="center" vertical="center" wrapText="1"/>
    </xf>
    <xf numFmtId="166" fontId="29" fillId="0" borderId="30" xfId="0" applyNumberFormat="1" applyFont="1" applyBorder="1" applyAlignment="1">
      <alignment horizontal="center" vertical="center" wrapText="1"/>
    </xf>
    <xf numFmtId="3" fontId="7" fillId="0" borderId="29" xfId="0" applyNumberFormat="1" applyFont="1" applyBorder="1" applyAlignment="1">
      <alignment horizontal="right" vertical="center" wrapText="1"/>
    </xf>
    <xf numFmtId="3" fontId="7" fillId="0" borderId="19" xfId="0" applyNumberFormat="1" applyFont="1" applyBorder="1" applyAlignment="1">
      <alignment horizontal="right" vertical="center" wrapText="1"/>
    </xf>
    <xf numFmtId="0" fontId="29" fillId="0" borderId="78" xfId="0" applyNumberFormat="1" applyFont="1" applyBorder="1" applyAlignment="1">
      <alignment horizontal="left" vertical="center" wrapText="1"/>
    </xf>
    <xf numFmtId="0" fontId="29" fillId="0" borderId="22" xfId="0" applyNumberFormat="1" applyFont="1" applyBorder="1" applyAlignment="1">
      <alignment horizontal="left" vertical="center" wrapText="1"/>
    </xf>
    <xf numFmtId="0" fontId="29" fillId="0" borderId="83" xfId="0" applyNumberFormat="1" applyFont="1" applyBorder="1" applyAlignment="1">
      <alignment horizontal="left" vertical="center" wrapText="1"/>
    </xf>
    <xf numFmtId="0" fontId="29" fillId="0" borderId="69" xfId="0" applyNumberFormat="1" applyFont="1" applyBorder="1" applyAlignment="1">
      <alignment horizontal="left" vertical="center" wrapText="1"/>
    </xf>
    <xf numFmtId="0" fontId="29" fillId="0" borderId="0" xfId="0" applyNumberFormat="1" applyFont="1" applyBorder="1" applyAlignment="1">
      <alignment horizontal="left" vertical="center" wrapText="1"/>
    </xf>
    <xf numFmtId="0" fontId="29" fillId="0" borderId="52" xfId="0" applyNumberFormat="1" applyFont="1" applyBorder="1" applyAlignment="1">
      <alignment horizontal="left" vertical="center" wrapText="1"/>
    </xf>
    <xf numFmtId="0" fontId="29" fillId="0" borderId="84" xfId="0" applyNumberFormat="1" applyFont="1" applyBorder="1" applyAlignment="1">
      <alignment horizontal="left" vertical="center" wrapText="1"/>
    </xf>
    <xf numFmtId="0" fontId="29" fillId="0" borderId="17" xfId="0" applyNumberFormat="1" applyFont="1" applyBorder="1" applyAlignment="1">
      <alignment horizontal="left" vertical="center" wrapText="1"/>
    </xf>
    <xf numFmtId="0" fontId="29" fillId="0" borderId="85" xfId="0" applyNumberFormat="1" applyFont="1" applyBorder="1" applyAlignment="1">
      <alignment horizontal="left" vertical="center" wrapText="1"/>
    </xf>
    <xf numFmtId="9" fontId="0" fillId="0" borderId="18" xfId="0" applyNumberFormat="1" applyBorder="1" applyAlignment="1">
      <alignment horizontal="center" vertical="center"/>
    </xf>
    <xf numFmtId="0" fontId="0" fillId="0" borderId="18" xfId="0" applyBorder="1" applyAlignment="1">
      <alignment horizontal="center" vertical="center"/>
    </xf>
    <xf numFmtId="9" fontId="0" fillId="0" borderId="18" xfId="0" applyNumberFormat="1" applyBorder="1" applyAlignment="1">
      <alignment horizontal="center" vertical="center" wrapText="1"/>
    </xf>
    <xf numFmtId="166" fontId="0" fillId="0" borderId="0" xfId="0" applyNumberFormat="1" applyAlignment="1">
      <alignment horizontal="center" vertical="center"/>
    </xf>
    <xf numFmtId="0" fontId="0" fillId="0" borderId="0" xfId="0" applyAlignment="1">
      <alignment horizontal="center" vertical="center"/>
    </xf>
    <xf numFmtId="0" fontId="19" fillId="0" borderId="11" xfId="0" applyNumberFormat="1" applyFont="1" applyBorder="1" applyAlignment="1">
      <alignment horizontal="left" vertical="center" wrapText="1"/>
    </xf>
    <xf numFmtId="0" fontId="37" fillId="0" borderId="0" xfId="0" applyFont="1" applyAlignment="1">
      <alignment horizontal="center" vertical="center"/>
    </xf>
    <xf numFmtId="0" fontId="39" fillId="0" borderId="0" xfId="0" applyFont="1" applyAlignment="1">
      <alignment horizontal="center" vertical="center" wrapText="1"/>
    </xf>
    <xf numFmtId="0" fontId="17" fillId="0" borderId="32"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3" xfId="0"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0" borderId="32" xfId="0" applyNumberFormat="1" applyFont="1" applyBorder="1" applyAlignment="1">
      <alignment horizontal="center" vertical="center" wrapText="1"/>
    </xf>
    <xf numFmtId="0" fontId="0" fillId="0" borderId="47" xfId="0" applyBorder="1" applyAlignment="1">
      <alignment horizontal="center" vertical="center" wrapText="1"/>
    </xf>
    <xf numFmtId="0" fontId="0" fillId="0" borderId="42" xfId="0" applyBorder="1" applyAlignment="1">
      <alignment horizontal="center"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2" xfId="0" applyFont="1" applyBorder="1" applyAlignment="1">
      <alignment horizontal="center" vertical="center" wrapText="1"/>
    </xf>
    <xf numFmtId="167" fontId="0" fillId="0" borderId="38" xfId="0" applyNumberFormat="1" applyBorder="1" applyAlignment="1">
      <alignment horizontal="center" vertical="center" wrapText="1"/>
    </xf>
    <xf numFmtId="167" fontId="0" fillId="0" borderId="41" xfId="0" applyNumberFormat="1" applyBorder="1" applyAlignment="1">
      <alignment horizontal="center" vertical="center" wrapText="1"/>
    </xf>
    <xf numFmtId="167" fontId="0" fillId="0" borderId="32" xfId="0" applyNumberFormat="1" applyBorder="1" applyAlignment="1">
      <alignment horizontal="center" vertical="center" wrapText="1"/>
    </xf>
    <xf numFmtId="9" fontId="13" fillId="0" borderId="116" xfId="0" applyNumberFormat="1" applyFont="1" applyBorder="1" applyAlignment="1">
      <alignment horizontal="center" vertical="center"/>
    </xf>
    <xf numFmtId="9" fontId="13" fillId="0" borderId="117" xfId="0" applyNumberFormat="1" applyFont="1" applyBorder="1" applyAlignment="1">
      <alignment horizontal="center" vertical="center"/>
    </xf>
    <xf numFmtId="9" fontId="13" fillId="0" borderId="98" xfId="0" applyNumberFormat="1" applyFont="1" applyBorder="1" applyAlignment="1">
      <alignment horizontal="center" vertical="center"/>
    </xf>
    <xf numFmtId="0" fontId="36" fillId="0" borderId="37" xfId="0" applyFont="1" applyBorder="1" applyAlignment="1">
      <alignment horizontal="left" vertical="center" wrapText="1"/>
    </xf>
    <xf numFmtId="0" fontId="36" fillId="0" borderId="40" xfId="0" applyFont="1" applyBorder="1" applyAlignment="1">
      <alignment horizontal="left" vertical="center" wrapText="1"/>
    </xf>
    <xf numFmtId="0" fontId="36" fillId="0" borderId="31" xfId="0" applyFont="1" applyBorder="1" applyAlignment="1">
      <alignment horizontal="left" vertical="center" wrapText="1"/>
    </xf>
    <xf numFmtId="9" fontId="17" fillId="0" borderId="32" xfId="0" applyNumberFormat="1" applyFont="1" applyBorder="1" applyAlignment="1">
      <alignment horizontal="center" vertical="center"/>
    </xf>
    <xf numFmtId="3" fontId="15" fillId="0" borderId="38" xfId="0" applyNumberFormat="1" applyFont="1" applyBorder="1" applyAlignment="1">
      <alignment vertical="center"/>
    </xf>
    <xf numFmtId="3" fontId="15" fillId="0" borderId="41" xfId="0" applyNumberFormat="1" applyFont="1" applyBorder="1" applyAlignment="1">
      <alignment vertical="center"/>
    </xf>
    <xf numFmtId="3" fontId="15" fillId="0" borderId="32" xfId="0" applyNumberFormat="1" applyFont="1" applyBorder="1" applyAlignment="1">
      <alignment vertical="center"/>
    </xf>
    <xf numFmtId="166" fontId="12" fillId="0" borderId="38" xfId="0" applyNumberFormat="1" applyFont="1" applyBorder="1" applyAlignment="1" applyProtection="1">
      <alignment horizontal="center" vertical="center"/>
      <protection locked="0"/>
    </xf>
    <xf numFmtId="166" fontId="12" fillId="0" borderId="41" xfId="0" applyNumberFormat="1" applyFont="1" applyBorder="1" applyAlignment="1" applyProtection="1">
      <alignment horizontal="center" vertical="center"/>
      <protection locked="0"/>
    </xf>
    <xf numFmtId="166" fontId="12" fillId="0" borderId="32" xfId="0" applyNumberFormat="1" applyFont="1" applyBorder="1" applyAlignment="1" applyProtection="1">
      <alignment horizontal="center" vertical="center"/>
      <protection locked="0"/>
    </xf>
    <xf numFmtId="0" fontId="36" fillId="0" borderId="4" xfId="0" applyFont="1" applyBorder="1" applyAlignment="1">
      <alignment horizontal="left" vertical="center" wrapText="1"/>
    </xf>
    <xf numFmtId="0" fontId="36" fillId="0" borderId="2" xfId="0" applyFont="1" applyBorder="1" applyAlignment="1">
      <alignment horizontal="left" vertical="center" wrapText="1"/>
    </xf>
    <xf numFmtId="0" fontId="13" fillId="0" borderId="38" xfId="0" applyFont="1" applyBorder="1" applyAlignment="1">
      <alignment horizontal="center" wrapText="1"/>
    </xf>
    <xf numFmtId="0" fontId="13" fillId="0" borderId="41" xfId="0" applyFont="1" applyBorder="1" applyAlignment="1">
      <alignment horizontal="center" wrapText="1"/>
    </xf>
    <xf numFmtId="0" fontId="13" fillId="0" borderId="32" xfId="0" applyFont="1" applyBorder="1" applyAlignment="1">
      <alignment horizontal="center" wrapText="1"/>
    </xf>
    <xf numFmtId="0" fontId="13" fillId="0" borderId="47" xfId="0" applyFont="1" applyBorder="1" applyAlignment="1">
      <alignment horizontal="center"/>
    </xf>
    <xf numFmtId="0" fontId="13" fillId="0" borderId="42" xfId="0" applyFont="1" applyBorder="1" applyAlignment="1">
      <alignment horizontal="center"/>
    </xf>
    <xf numFmtId="0" fontId="13" fillId="0" borderId="33" xfId="0" applyFont="1" applyBorder="1" applyAlignment="1">
      <alignment horizontal="center"/>
    </xf>
    <xf numFmtId="0" fontId="13" fillId="0" borderId="80" xfId="0" applyFont="1" applyBorder="1" applyAlignment="1">
      <alignment horizontal="center"/>
    </xf>
    <xf numFmtId="0" fontId="13" fillId="0" borderId="58" xfId="0" applyFont="1" applyBorder="1" applyAlignment="1">
      <alignment horizontal="center"/>
    </xf>
    <xf numFmtId="0" fontId="17" fillId="0" borderId="37" xfId="0" applyFont="1" applyBorder="1" applyAlignment="1">
      <alignment horizontal="left" vertical="center" wrapText="1"/>
    </xf>
    <xf numFmtId="0" fontId="17" fillId="0" borderId="40" xfId="0" applyFont="1" applyBorder="1" applyAlignment="1">
      <alignment horizontal="left" vertical="center" wrapText="1"/>
    </xf>
    <xf numFmtId="0" fontId="17" fillId="0" borderId="31" xfId="0" applyFont="1" applyBorder="1" applyAlignment="1">
      <alignment horizontal="left" vertical="center" wrapText="1"/>
    </xf>
    <xf numFmtId="167" fontId="12" fillId="0" borderId="38" xfId="0" applyNumberFormat="1" applyFont="1" applyBorder="1" applyAlignment="1">
      <alignment horizontal="left" vertical="center" wrapText="1"/>
    </xf>
    <xf numFmtId="167" fontId="12" fillId="0" borderId="41" xfId="0" applyNumberFormat="1" applyFont="1" applyBorder="1" applyAlignment="1">
      <alignment horizontal="left" vertical="center" wrapText="1"/>
    </xf>
    <xf numFmtId="167" fontId="12" fillId="0" borderId="32" xfId="0" applyNumberFormat="1" applyFont="1" applyBorder="1" applyAlignment="1">
      <alignment horizontal="left" vertical="center" wrapText="1"/>
    </xf>
    <xf numFmtId="0" fontId="12" fillId="0" borderId="51" xfId="0" applyFont="1" applyBorder="1" applyAlignment="1">
      <alignment horizontal="left" vertical="center" wrapText="1"/>
    </xf>
    <xf numFmtId="0" fontId="12" fillId="0" borderId="40" xfId="0" applyFont="1" applyBorder="1" applyAlignment="1">
      <alignment horizontal="left" vertical="center" wrapText="1"/>
    </xf>
    <xf numFmtId="0" fontId="12" fillId="0" borderId="31" xfId="0" applyFont="1" applyBorder="1" applyAlignment="1">
      <alignment horizontal="left" vertical="center" wrapText="1"/>
    </xf>
    <xf numFmtId="9" fontId="13" fillId="0" borderId="80" xfId="0" applyNumberFormat="1" applyFont="1" applyBorder="1" applyAlignment="1">
      <alignment horizontal="center" vertical="center"/>
    </xf>
    <xf numFmtId="0" fontId="13" fillId="0" borderId="58" xfId="0" applyFont="1" applyBorder="1" applyAlignment="1">
      <alignment horizontal="center" vertical="center"/>
    </xf>
    <xf numFmtId="0" fontId="13" fillId="0" borderId="81" xfId="0" applyFont="1" applyBorder="1" applyAlignment="1">
      <alignment horizontal="center" vertical="center"/>
    </xf>
    <xf numFmtId="9" fontId="13" fillId="0" borderId="58" xfId="0" applyNumberFormat="1" applyFont="1" applyBorder="1" applyAlignment="1">
      <alignment horizontal="center" vertical="center"/>
    </xf>
    <xf numFmtId="0" fontId="12" fillId="0" borderId="37" xfId="0" applyFont="1" applyBorder="1" applyAlignment="1">
      <alignment horizontal="left" vertical="center" wrapText="1"/>
    </xf>
    <xf numFmtId="167" fontId="13" fillId="0" borderId="38" xfId="0" applyNumberFormat="1" applyFont="1" applyBorder="1" applyAlignment="1">
      <alignment horizontal="left" vertical="center" wrapText="1"/>
    </xf>
    <xf numFmtId="167" fontId="13" fillId="0" borderId="41" xfId="0" applyNumberFormat="1" applyFont="1" applyBorder="1" applyAlignment="1">
      <alignment horizontal="left" vertical="center" wrapText="1"/>
    </xf>
    <xf numFmtId="167" fontId="13" fillId="0" borderId="32" xfId="0" applyNumberFormat="1" applyFont="1" applyBorder="1" applyAlignment="1">
      <alignment horizontal="left" vertical="center" wrapText="1"/>
    </xf>
    <xf numFmtId="0" fontId="13" fillId="0" borderId="80" xfId="0" applyFont="1" applyBorder="1" applyAlignment="1">
      <alignment horizontal="left" vertical="center" wrapText="1"/>
    </xf>
    <xf numFmtId="0" fontId="13" fillId="0" borderId="58" xfId="0" applyFont="1" applyBorder="1" applyAlignment="1">
      <alignment horizontal="left" vertical="center" wrapText="1"/>
    </xf>
    <xf numFmtId="0" fontId="13" fillId="0" borderId="82" xfId="0" applyFont="1" applyBorder="1" applyAlignment="1">
      <alignment horizontal="left" vertical="center" wrapText="1"/>
    </xf>
    <xf numFmtId="9" fontId="13" fillId="0" borderId="82" xfId="0" applyNumberFormat="1" applyFont="1" applyBorder="1" applyAlignment="1">
      <alignment horizontal="center" vertical="center"/>
    </xf>
    <xf numFmtId="0" fontId="13" fillId="0" borderId="47" xfId="0" applyFont="1" applyBorder="1" applyAlignment="1">
      <alignment horizontal="left" vertical="center" wrapText="1"/>
    </xf>
    <xf numFmtId="0" fontId="13" fillId="0" borderId="42" xfId="0" applyFont="1" applyBorder="1" applyAlignment="1">
      <alignment horizontal="left" vertical="center" wrapText="1"/>
    </xf>
    <xf numFmtId="0" fontId="12" fillId="0" borderId="44" xfId="0" applyFont="1" applyBorder="1" applyAlignment="1">
      <alignment horizontal="left" vertical="center" wrapText="1"/>
    </xf>
    <xf numFmtId="0" fontId="12" fillId="0" borderId="41" xfId="0" applyFont="1" applyBorder="1" applyAlignment="1">
      <alignment horizontal="left" vertical="center" wrapText="1"/>
    </xf>
    <xf numFmtId="0" fontId="12" fillId="0" borderId="32" xfId="0" applyFont="1" applyBorder="1" applyAlignment="1">
      <alignment horizontal="left" vertical="center" wrapText="1"/>
    </xf>
    <xf numFmtId="166" fontId="12" fillId="0" borderId="44" xfId="0" applyNumberFormat="1" applyFont="1" applyBorder="1" applyAlignment="1">
      <alignment horizontal="left" vertical="center" wrapText="1"/>
    </xf>
    <xf numFmtId="166" fontId="12" fillId="0" borderId="32" xfId="0" applyNumberFormat="1" applyFont="1" applyBorder="1" applyAlignment="1">
      <alignment horizontal="left" vertical="center" wrapText="1"/>
    </xf>
    <xf numFmtId="0" fontId="12" fillId="0" borderId="80" xfId="0" applyFont="1" applyBorder="1" applyAlignment="1">
      <alignment horizontal="left" vertical="center" wrapText="1"/>
    </xf>
    <xf numFmtId="0" fontId="12" fillId="0" borderId="58" xfId="0" applyFont="1" applyBorder="1" applyAlignment="1">
      <alignment horizontal="left" vertical="center" wrapText="1"/>
    </xf>
    <xf numFmtId="9" fontId="13" fillId="0" borderId="81" xfId="0" applyNumberFormat="1" applyFont="1" applyBorder="1" applyAlignment="1">
      <alignment horizontal="center" vertical="center"/>
    </xf>
    <xf numFmtId="0" fontId="13" fillId="0" borderId="37" xfId="0" applyFont="1" applyBorder="1" applyAlignment="1">
      <alignment horizontal="left" vertical="center" wrapText="1"/>
    </xf>
    <xf numFmtId="0" fontId="13" fillId="0" borderId="40" xfId="0" applyFont="1" applyBorder="1" applyAlignment="1">
      <alignment horizontal="left" vertical="center" wrapText="1"/>
    </xf>
    <xf numFmtId="0" fontId="13" fillId="0" borderId="31" xfId="0" applyFont="1" applyBorder="1" applyAlignment="1">
      <alignment horizontal="left" vertical="center" wrapText="1"/>
    </xf>
    <xf numFmtId="0" fontId="12" fillId="0" borderId="82" xfId="0" applyFont="1" applyBorder="1" applyAlignment="1">
      <alignment horizontal="left" vertical="center" wrapText="1"/>
    </xf>
    <xf numFmtId="0" fontId="17" fillId="0" borderId="44" xfId="0" applyFont="1" applyBorder="1" applyAlignment="1">
      <alignment horizontal="left" vertical="center" wrapText="1"/>
    </xf>
    <xf numFmtId="0" fontId="12" fillId="0" borderId="46" xfId="0" applyFont="1" applyBorder="1" applyAlignment="1">
      <alignment horizontal="left" vertical="center" wrapText="1"/>
    </xf>
    <xf numFmtId="3" fontId="12" fillId="0" borderId="38" xfId="0" applyNumberFormat="1" applyFont="1" applyBorder="1" applyAlignment="1">
      <alignment vertical="center" wrapText="1"/>
    </xf>
    <xf numFmtId="3" fontId="12" fillId="0" borderId="41" xfId="0" applyNumberFormat="1" applyFont="1" applyBorder="1" applyAlignment="1">
      <alignment vertical="center" wrapText="1"/>
    </xf>
    <xf numFmtId="3" fontId="12" fillId="0" borderId="32" xfId="0" applyNumberFormat="1" applyFont="1" applyBorder="1" applyAlignment="1">
      <alignment vertical="center" wrapText="1"/>
    </xf>
    <xf numFmtId="3" fontId="15" fillId="0" borderId="38" xfId="0" applyNumberFormat="1" applyFont="1" applyBorder="1" applyAlignment="1">
      <alignment vertical="center" wrapText="1"/>
    </xf>
    <xf numFmtId="3" fontId="15" fillId="0" borderId="41" xfId="0" applyNumberFormat="1" applyFont="1" applyBorder="1" applyAlignment="1">
      <alignment vertical="center" wrapText="1"/>
    </xf>
    <xf numFmtId="3" fontId="15" fillId="0" borderId="32" xfId="0" applyNumberFormat="1" applyFont="1" applyBorder="1" applyAlignment="1">
      <alignment vertical="center" wrapText="1"/>
    </xf>
    <xf numFmtId="0" fontId="13" fillId="0" borderId="1" xfId="0" applyFont="1" applyBorder="1" applyAlignment="1">
      <alignment horizontal="left" vertical="center"/>
    </xf>
    <xf numFmtId="0" fontId="37" fillId="0" borderId="25" xfId="0" applyFont="1" applyFill="1" applyBorder="1" applyAlignment="1">
      <alignment horizontal="center" vertical="center" wrapText="1"/>
    </xf>
    <xf numFmtId="0" fontId="14" fillId="0" borderId="25" xfId="0" applyFont="1" applyBorder="1" applyAlignment="1">
      <alignment horizontal="center" vertical="center"/>
    </xf>
    <xf numFmtId="0" fontId="12" fillId="0" borderId="17" xfId="0" applyFont="1" applyBorder="1" applyAlignment="1">
      <alignment horizontal="left" vertical="center" wrapText="1"/>
    </xf>
    <xf numFmtId="9" fontId="25" fillId="0" borderId="20"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1" xfId="0" applyFont="1" applyFill="1" applyBorder="1" applyAlignment="1">
      <alignment horizontal="center" vertical="center" wrapText="1"/>
    </xf>
    <xf numFmtId="1" fontId="7" fillId="0" borderId="30" xfId="0" applyNumberFormat="1" applyFont="1" applyBorder="1" applyAlignment="1">
      <alignment horizontal="center" vertical="center" wrapText="1"/>
    </xf>
    <xf numFmtId="3" fontId="22" fillId="0" borderId="19" xfId="0" applyNumberFormat="1" applyFont="1" applyBorder="1" applyAlignment="1">
      <alignment horizontal="right" vertical="center" wrapText="1"/>
    </xf>
    <xf numFmtId="9" fontId="84" fillId="0" borderId="20" xfId="0" applyNumberFormat="1" applyFont="1" applyBorder="1" applyAlignment="1">
      <alignment horizontal="center" vertical="center" wrapText="1"/>
    </xf>
    <xf numFmtId="9" fontId="84" fillId="0" borderId="19" xfId="0" applyNumberFormat="1" applyFont="1" applyBorder="1" applyAlignment="1">
      <alignment horizontal="center" vertical="center" wrapText="1"/>
    </xf>
    <xf numFmtId="9" fontId="84" fillId="0" borderId="21" xfId="0" applyNumberFormat="1" applyFont="1" applyBorder="1" applyAlignment="1">
      <alignment horizontal="center" vertical="center" wrapText="1"/>
    </xf>
    <xf numFmtId="0" fontId="13" fillId="0" borderId="21" xfId="0" applyFont="1" applyBorder="1" applyAlignment="1">
      <alignment horizontal="center" vertical="center" wrapText="1"/>
    </xf>
    <xf numFmtId="3" fontId="46" fillId="0" borderId="118" xfId="0" applyNumberFormat="1" applyFont="1" applyBorder="1" applyAlignment="1">
      <alignment horizontal="center" vertical="center"/>
    </xf>
    <xf numFmtId="0" fontId="26" fillId="0" borderId="1" xfId="0" applyNumberFormat="1" applyFont="1" applyBorder="1" applyAlignment="1">
      <alignment horizontal="left" vertical="center" wrapText="1"/>
    </xf>
    <xf numFmtId="0" fontId="21" fillId="0" borderId="1" xfId="0" applyNumberFormat="1" applyFont="1" applyBorder="1" applyAlignment="1">
      <alignment horizontal="left" vertical="center" wrapText="1"/>
    </xf>
    <xf numFmtId="0" fontId="70" fillId="0" borderId="105" xfId="0" applyFont="1" applyBorder="1" applyAlignment="1">
      <alignment horizontal="left" vertical="center"/>
    </xf>
    <xf numFmtId="0" fontId="70" fillId="0" borderId="115" xfId="0" applyFont="1" applyBorder="1" applyAlignment="1">
      <alignment horizontal="left" vertical="center"/>
    </xf>
    <xf numFmtId="0" fontId="47" fillId="0" borderId="0" xfId="0" applyFont="1" applyAlignment="1">
      <alignment vertical="center"/>
    </xf>
    <xf numFmtId="0" fontId="21" fillId="0" borderId="105" xfId="0" applyNumberFormat="1" applyFont="1" applyBorder="1" applyAlignment="1">
      <alignment horizontal="left" vertical="center" wrapText="1"/>
    </xf>
    <xf numFmtId="0" fontId="21" fillId="0" borderId="92" xfId="0" applyNumberFormat="1" applyFont="1" applyBorder="1" applyAlignment="1">
      <alignment horizontal="left" vertical="center" wrapText="1"/>
    </xf>
    <xf numFmtId="0" fontId="91" fillId="2" borderId="107" xfId="0" applyFont="1" applyFill="1" applyBorder="1" applyAlignment="1">
      <alignment horizontal="center" vertical="center" wrapText="1"/>
    </xf>
    <xf numFmtId="0" fontId="91" fillId="2" borderId="26" xfId="0" applyFont="1" applyFill="1" applyBorder="1" applyAlignment="1">
      <alignment horizontal="center" vertical="center" wrapText="1"/>
    </xf>
    <xf numFmtId="0" fontId="91" fillId="2" borderId="106" xfId="0" applyFont="1" applyFill="1" applyBorder="1" applyAlignment="1">
      <alignment horizontal="center" vertical="center" wrapText="1"/>
    </xf>
    <xf numFmtId="0" fontId="91" fillId="2" borderId="0" xfId="0" applyFont="1" applyFill="1" applyBorder="1" applyAlignment="1">
      <alignment horizontal="center" vertical="center" wrapText="1"/>
    </xf>
    <xf numFmtId="0" fontId="91" fillId="2" borderId="50" xfId="0" applyFont="1" applyFill="1" applyBorder="1" applyAlignment="1">
      <alignment horizontal="center" vertical="center" wrapText="1"/>
    </xf>
    <xf numFmtId="0" fontId="91" fillId="2" borderId="119" xfId="0" applyFont="1" applyFill="1" applyBorder="1" applyAlignment="1">
      <alignment horizontal="center" vertical="center" wrapText="1"/>
    </xf>
    <xf numFmtId="0" fontId="93" fillId="2" borderId="26" xfId="0" applyFont="1" applyFill="1" applyBorder="1" applyAlignment="1">
      <alignment horizontal="center" vertical="center" wrapText="1"/>
    </xf>
    <xf numFmtId="0" fontId="91" fillId="0" borderId="0" xfId="0" applyFont="1" applyBorder="1" applyAlignment="1">
      <alignment horizontal="center" vertical="center" wrapText="1"/>
    </xf>
    <xf numFmtId="0" fontId="91" fillId="0" borderId="119" xfId="0" applyFont="1" applyBorder="1" applyAlignment="1">
      <alignment horizontal="center" vertical="center" wrapText="1"/>
    </xf>
    <xf numFmtId="0" fontId="94" fillId="3" borderId="26" xfId="0" applyFont="1" applyFill="1" applyBorder="1" applyAlignment="1">
      <alignment horizontal="left" vertical="center" wrapText="1"/>
    </xf>
    <xf numFmtId="0" fontId="95" fillId="0" borderId="2" xfId="0" applyFont="1" applyBorder="1" applyAlignment="1">
      <alignment horizontal="right" vertical="center" wrapText="1"/>
    </xf>
    <xf numFmtId="0" fontId="91" fillId="3" borderId="2" xfId="0" applyFont="1" applyFill="1" applyBorder="1" applyAlignment="1">
      <alignment horizontal="center" vertical="center" wrapText="1"/>
    </xf>
    <xf numFmtId="0" fontId="94" fillId="3" borderId="106" xfId="0" applyFont="1" applyFill="1" applyBorder="1" applyAlignment="1">
      <alignment horizontal="center" vertical="center" wrapText="1"/>
    </xf>
    <xf numFmtId="0" fontId="94" fillId="3" borderId="0" xfId="0" applyFont="1" applyFill="1" applyBorder="1" applyAlignment="1">
      <alignment horizontal="center" vertical="center" wrapText="1"/>
    </xf>
    <xf numFmtId="0" fontId="94" fillId="3" borderId="65" xfId="0" applyFont="1" applyFill="1" applyBorder="1" applyAlignment="1">
      <alignment horizontal="center" vertical="center" wrapText="1"/>
    </xf>
    <xf numFmtId="0" fontId="94" fillId="3" borderId="50" xfId="0" applyFont="1" applyFill="1" applyBorder="1" applyAlignment="1">
      <alignment horizontal="center" vertical="center" wrapText="1"/>
    </xf>
    <xf numFmtId="0" fontId="94" fillId="3" borderId="119" xfId="0" applyFont="1" applyFill="1" applyBorder="1" applyAlignment="1">
      <alignment horizontal="center" vertical="center" wrapText="1"/>
    </xf>
    <xf numFmtId="0" fontId="94" fillId="3" borderId="120" xfId="0" applyFont="1" applyFill="1" applyBorder="1" applyAlignment="1">
      <alignment horizontal="center" vertical="center" wrapText="1"/>
    </xf>
    <xf numFmtId="0" fontId="93" fillId="2" borderId="26" xfId="0" applyFont="1" applyFill="1" applyBorder="1" applyAlignment="1">
      <alignment vertical="center" wrapText="1"/>
    </xf>
    <xf numFmtId="0" fontId="93" fillId="2" borderId="0" xfId="0" applyFont="1" applyFill="1" applyBorder="1" applyAlignment="1">
      <alignment vertical="center" wrapText="1"/>
    </xf>
    <xf numFmtId="9" fontId="93" fillId="2" borderId="26" xfId="1" applyFont="1" applyFill="1" applyBorder="1" applyAlignment="1">
      <alignment horizontal="center" vertical="center" wrapText="1"/>
    </xf>
    <xf numFmtId="9" fontId="93" fillId="2" borderId="112" xfId="1" applyFont="1" applyFill="1" applyBorder="1" applyAlignment="1">
      <alignment horizontal="center" vertical="center" wrapText="1"/>
    </xf>
    <xf numFmtId="0" fontId="91" fillId="0" borderId="65" xfId="0" applyFont="1" applyBorder="1" applyAlignment="1">
      <alignment horizontal="center" vertical="center" wrapText="1"/>
    </xf>
    <xf numFmtId="0" fontId="91" fillId="0" borderId="120" xfId="0" applyFont="1" applyBorder="1" applyAlignment="1">
      <alignment horizontal="center" vertical="center" wrapText="1"/>
    </xf>
    <xf numFmtId="0" fontId="94" fillId="3" borderId="107" xfId="0" applyFont="1" applyFill="1" applyBorder="1" applyAlignment="1">
      <alignment horizontal="center" vertical="center" wrapText="1"/>
    </xf>
    <xf numFmtId="0" fontId="94" fillId="3" borderId="26" xfId="0" applyFont="1" applyFill="1" applyBorder="1" applyAlignment="1">
      <alignment horizontal="center" vertical="center" wrapText="1"/>
    </xf>
    <xf numFmtId="0" fontId="94" fillId="3" borderId="112" xfId="0" applyFont="1" applyFill="1" applyBorder="1" applyAlignment="1">
      <alignment horizontal="center" vertical="center" wrapText="1"/>
    </xf>
    <xf numFmtId="0" fontId="94" fillId="0" borderId="2" xfId="0" applyFont="1" applyBorder="1" applyAlignment="1">
      <alignment horizontal="right" vertical="center" wrapText="1"/>
    </xf>
    <xf numFmtId="0" fontId="94" fillId="3" borderId="107" xfId="0" applyFont="1" applyFill="1" applyBorder="1" applyAlignment="1">
      <alignment horizontal="left" vertical="center" wrapText="1"/>
    </xf>
    <xf numFmtId="0" fontId="94" fillId="3" borderId="112" xfId="0" applyFont="1" applyFill="1" applyBorder="1" applyAlignment="1">
      <alignment horizontal="left" vertical="center" wrapText="1"/>
    </xf>
    <xf numFmtId="0" fontId="90" fillId="4" borderId="2" xfId="0" applyFont="1" applyFill="1" applyBorder="1" applyAlignment="1">
      <alignment horizontal="center" vertical="center" wrapText="1"/>
    </xf>
  </cellXfs>
  <cellStyles count="57">
    <cellStyle name="Euro" xfId="2"/>
    <cellStyle name="Millares 2 2" xfId="9"/>
    <cellStyle name="Millares 2 2 2" xfId="55"/>
    <cellStyle name="Millares 2 3" xfId="43"/>
    <cellStyle name="Moneda 2" xfId="56"/>
    <cellStyle name="Moneda 2 2" xfId="10"/>
    <cellStyle name="Moneda 2 3" xfId="42"/>
    <cellStyle name="Moneda 3" xfId="41"/>
    <cellStyle name="Moneda 4" xfId="50"/>
    <cellStyle name="Normal" xfId="0" builtinId="0"/>
    <cellStyle name="Normal 2" xfId="54"/>
    <cellStyle name="Normal 2 2" xfId="3"/>
    <cellStyle name="Normal 2 2 2" xfId="6"/>
    <cellStyle name="Normal 2 2 3" xfId="16"/>
    <cellStyle name="Normal 2 2 4" xfId="20"/>
    <cellStyle name="Normal 2 2 5" xfId="25"/>
    <cellStyle name="Normal 2 2 6" xfId="30"/>
    <cellStyle name="Normal 2 2 7" xfId="38"/>
    <cellStyle name="Normal 2 2_1-111001" xfId="11"/>
    <cellStyle name="Normal 2 3" xfId="15"/>
    <cellStyle name="Normal 2 4" xfId="19"/>
    <cellStyle name="Normal 2 4 2" xfId="45"/>
    <cellStyle name="Normal 2 4 2 2" xfId="47"/>
    <cellStyle name="Normal 2 4 2_1-112012" xfId="51"/>
    <cellStyle name="Normal 2 4 3" xfId="53"/>
    <cellStyle name="Normal 2 4_1-112012" xfId="33"/>
    <cellStyle name="Normal 2 5" xfId="24"/>
    <cellStyle name="Normal 2 6" xfId="29"/>
    <cellStyle name="Normal 2 7" xfId="35"/>
    <cellStyle name="Normal 2 7 2" xfId="46"/>
    <cellStyle name="Normal 2 7_1-112012" xfId="49"/>
    <cellStyle name="Normal 3 2" xfId="4"/>
    <cellStyle name="Normal 3 2 2" xfId="7"/>
    <cellStyle name="Normal 3 2 3" xfId="17"/>
    <cellStyle name="Normal 3 2 4" xfId="21"/>
    <cellStyle name="Normal 3 2 5" xfId="26"/>
    <cellStyle name="Normal 3 2 6" xfId="31"/>
    <cellStyle name="Normal 3 2 7" xfId="34"/>
    <cellStyle name="Normal 3 2_1-111001" xfId="12"/>
    <cellStyle name="Normal 3 3" xfId="23"/>
    <cellStyle name="Normal 3 4" xfId="28"/>
    <cellStyle name="Normal 3 5" xfId="37"/>
    <cellStyle name="Normal 3 6" xfId="39"/>
    <cellStyle name="Normal 5" xfId="5"/>
    <cellStyle name="Normal 5 2" xfId="8"/>
    <cellStyle name="Normal 5 3" xfId="18"/>
    <cellStyle name="Normal 5 4" xfId="22"/>
    <cellStyle name="Normal 5 5" xfId="27"/>
    <cellStyle name="Normal 5 6" xfId="32"/>
    <cellStyle name="Normal 5 7" xfId="36"/>
    <cellStyle name="Normal 5_1-111001" xfId="13"/>
    <cellStyle name="Normal 6 2" xfId="44"/>
    <cellStyle name="Porcentaje" xfId="1" builtinId="5"/>
    <cellStyle name="Porcentual 2 2" xfId="14"/>
    <cellStyle name="Porcentual 2 3" xfId="52"/>
    <cellStyle name="Porcentual 3" xfId="48"/>
    <cellStyle name="Porcentual 4" xfId="40"/>
  </cellStyles>
  <dxfs count="0"/>
  <tableStyles count="0" defaultTableStyle="TableStyleMedium9" defaultPivotStyle="PivotStyleLight16"/>
  <colors>
    <mruColors>
      <color rgb="FFFFCC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64091</xdr:rowOff>
    </xdr:from>
    <xdr:to>
      <xdr:col>1</xdr:col>
      <xdr:colOff>584200</xdr:colOff>
      <xdr:row>2</xdr:row>
      <xdr:rowOff>429378</xdr:rowOff>
    </xdr:to>
    <xdr:pic>
      <xdr:nvPicPr>
        <xdr:cNvPr id="6" name="Imagen 5">
          <a:extLst>
            <a:ext uri="{FF2B5EF4-FFF2-40B4-BE49-F238E27FC236}">
              <a16:creationId xmlns:a16="http://schemas.microsoft.com/office/drawing/2014/main" id="{65FF11A8-D8A1-4B2E-8237-CC0041F540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64091"/>
          <a:ext cx="1822450" cy="1330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pc.com.co/Users/User/Documents/1.%20CONTRATOS%20-%20DESIGNACIONES/9.%20BASES%20DE%20DATOS/1.%20BASE%20PRINCIPAL%202008-2014%20V%2030-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sheetName val="CONTRATACIÓN GRAL EPC"/>
      <sheetName val="INVERSIÓN POR MUNICIPIOS"/>
      <sheetName val="INVERSIÓN POR PROVINCIAS"/>
      <sheetName val="INVERSIÓN AMBIENTAL"/>
      <sheetName val="DISCRIMINACIÓN COMPONENTE"/>
      <sheetName val="GRAFICAS"/>
    </sheetNames>
    <sheetDataSet>
      <sheetData sheetId="0">
        <row r="124">
          <cell r="B124" t="str">
            <v>URBANO</v>
          </cell>
        </row>
        <row r="125">
          <cell r="B125" t="str">
            <v>RURAL</v>
          </cell>
        </row>
        <row r="126">
          <cell r="B126" t="str">
            <v>URBANO/RURAL</v>
          </cell>
        </row>
        <row r="129">
          <cell r="B129" t="str">
            <v>INVERSIÓN</v>
          </cell>
        </row>
        <row r="130">
          <cell r="B130" t="str">
            <v>PREINVERSIÓN</v>
          </cell>
        </row>
        <row r="131">
          <cell r="B131" t="str">
            <v>INTERVENTORÍA</v>
          </cell>
        </row>
        <row r="134">
          <cell r="B134" t="str">
            <v xml:space="preserve">ACUEDUCTO </v>
          </cell>
        </row>
        <row r="135">
          <cell r="B135" t="str">
            <v>ALCANTARILLADO</v>
          </cell>
        </row>
        <row r="136">
          <cell r="B136" t="str">
            <v>ACUEDUCTO Y ALCANTARILLADO</v>
          </cell>
        </row>
        <row r="137">
          <cell r="B137" t="str">
            <v>RESIDUOS SÓLIDOS</v>
          </cell>
        </row>
        <row r="138">
          <cell r="B138" t="str">
            <v>SANEAMIENTO BÁSICO</v>
          </cell>
        </row>
        <row r="139">
          <cell r="B139" t="str">
            <v>N/A</v>
          </cell>
        </row>
        <row r="142">
          <cell r="B142" t="str">
            <v xml:space="preserve">CONVENIO </v>
          </cell>
        </row>
        <row r="143">
          <cell r="B143" t="str">
            <v>CONTRATO</v>
          </cell>
        </row>
        <row r="146">
          <cell r="B146" t="str">
            <v>EN EJECUCIÓN</v>
          </cell>
        </row>
        <row r="147">
          <cell r="B147" t="str">
            <v>EN PROCESO DE LEGALIZACIÓN</v>
          </cell>
        </row>
        <row r="148">
          <cell r="B148" t="str">
            <v>EN PROCESO DE LIQUIDACIÓN</v>
          </cell>
        </row>
        <row r="149">
          <cell r="B149" t="str">
            <v>LIQUIDADO</v>
          </cell>
        </row>
        <row r="150">
          <cell r="B150" t="str">
            <v>SUSPENDIDO</v>
          </cell>
        </row>
        <row r="153">
          <cell r="B153">
            <v>2009</v>
          </cell>
        </row>
        <row r="154">
          <cell r="B154">
            <v>2010</v>
          </cell>
        </row>
        <row r="155">
          <cell r="B155">
            <v>2011</v>
          </cell>
        </row>
        <row r="156">
          <cell r="B156">
            <v>2012</v>
          </cell>
        </row>
        <row r="157">
          <cell r="B157">
            <v>2013</v>
          </cell>
        </row>
        <row r="158">
          <cell r="B158">
            <v>2014</v>
          </cell>
        </row>
        <row r="159">
          <cell r="B159">
            <v>2015</v>
          </cell>
        </row>
        <row r="160">
          <cell r="B160">
            <v>2016</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heetViews>
  <sheetFormatPr baseColWidth="10" defaultRowHeight="15" x14ac:dyDescent="0.25"/>
  <cols>
    <col min="1" max="1" width="6.7109375" customWidth="1"/>
    <col min="2" max="2" width="18.7109375" customWidth="1"/>
    <col min="3" max="3" width="17.42578125" style="9" hidden="1" customWidth="1"/>
    <col min="4" max="4" width="17.5703125" customWidth="1"/>
    <col min="5" max="5" width="20.140625" customWidth="1"/>
    <col min="6" max="6" width="19.140625" style="9" customWidth="1"/>
    <col min="7" max="7" width="19.140625" style="665" customWidth="1"/>
    <col min="8" max="8" width="19.42578125" style="9" customWidth="1"/>
    <col min="9" max="9" width="18.85546875" customWidth="1"/>
    <col min="10" max="11" width="18.85546875" style="9" customWidth="1"/>
    <col min="12" max="12" width="9.28515625" style="9" customWidth="1"/>
    <col min="13" max="14" width="5.140625" bestFit="1" customWidth="1"/>
    <col min="15" max="15" width="15.28515625" bestFit="1" customWidth="1"/>
    <col min="16" max="16" width="17.140625" customWidth="1"/>
    <col min="17" max="18" width="16.42578125" bestFit="1" customWidth="1"/>
    <col min="19" max="19" width="5.28515625" customWidth="1"/>
    <col min="20" max="20" width="16" customWidth="1"/>
    <col min="21" max="21" width="6.42578125" customWidth="1"/>
    <col min="22" max="22" width="16.42578125" bestFit="1" customWidth="1"/>
    <col min="24" max="24" width="16.42578125" bestFit="1" customWidth="1"/>
  </cols>
  <sheetData>
    <row r="1" spans="1:24" ht="15.75" thickBot="1" x14ac:dyDescent="0.3">
      <c r="A1" s="78" t="s">
        <v>38</v>
      </c>
      <c r="B1" s="78"/>
      <c r="C1" s="78"/>
      <c r="D1" s="57" t="s">
        <v>39</v>
      </c>
      <c r="E1" s="57"/>
    </row>
    <row r="2" spans="1:24" ht="22.5" customHeight="1" x14ac:dyDescent="0.25">
      <c r="A2" s="33" t="s">
        <v>0</v>
      </c>
      <c r="B2" s="8" t="s">
        <v>1</v>
      </c>
      <c r="C2" s="102" t="s">
        <v>40</v>
      </c>
      <c r="D2" s="8" t="s">
        <v>2</v>
      </c>
      <c r="E2" s="103" t="s">
        <v>12</v>
      </c>
      <c r="F2" s="445" t="s">
        <v>35</v>
      </c>
      <c r="G2" s="668"/>
      <c r="H2" s="449" t="s">
        <v>36</v>
      </c>
      <c r="I2" s="38" t="s">
        <v>37</v>
      </c>
      <c r="J2" s="56"/>
      <c r="K2" s="56"/>
      <c r="L2" s="56"/>
      <c r="M2" s="41" t="s">
        <v>9</v>
      </c>
      <c r="N2" s="42" t="s">
        <v>4</v>
      </c>
      <c r="O2" s="42" t="s">
        <v>5</v>
      </c>
      <c r="P2" s="43" t="s">
        <v>8</v>
      </c>
      <c r="Q2" s="42" t="s">
        <v>6</v>
      </c>
      <c r="R2" s="50" t="s">
        <v>7</v>
      </c>
      <c r="S2" s="48"/>
      <c r="T2" s="52" t="s">
        <v>10</v>
      </c>
      <c r="U2" s="48"/>
      <c r="V2" s="52" t="s">
        <v>11</v>
      </c>
    </row>
    <row r="3" spans="1:24" ht="16.5" customHeight="1" x14ac:dyDescent="0.25">
      <c r="A3" s="34">
        <v>2009</v>
      </c>
      <c r="B3" s="31">
        <f t="shared" ref="B3:B23" si="0">V3-D3-E3</f>
        <v>35199036551</v>
      </c>
      <c r="C3" s="31"/>
      <c r="D3" s="31">
        <f t="shared" ref="D3:D21" si="1">R3</f>
        <v>8384374562</v>
      </c>
      <c r="E3" s="32">
        <f>T3</f>
        <v>8666588887</v>
      </c>
      <c r="F3" s="446">
        <f>B3+D3+E3</f>
        <v>52250000000</v>
      </c>
      <c r="G3" s="669"/>
      <c r="H3" s="450" t="s">
        <v>151</v>
      </c>
      <c r="I3" s="55" t="s">
        <v>41</v>
      </c>
      <c r="J3" s="115"/>
      <c r="K3" s="115"/>
      <c r="L3" s="1"/>
      <c r="M3" s="44">
        <v>4.4999999999999998E-2</v>
      </c>
      <c r="N3" s="21">
        <v>2009</v>
      </c>
      <c r="O3" s="3">
        <v>3336537875.160358</v>
      </c>
      <c r="P3" s="3">
        <v>5979433860.2770014</v>
      </c>
      <c r="Q3" s="3">
        <f>O3+P3</f>
        <v>9315971735.4373589</v>
      </c>
      <c r="R3" s="4">
        <f>ROUND(Q3*90%,0)</f>
        <v>8384374562</v>
      </c>
      <c r="S3" s="49"/>
      <c r="T3" s="39">
        <v>8666588887</v>
      </c>
      <c r="U3" s="2"/>
      <c r="V3" s="53">
        <v>52250000000</v>
      </c>
      <c r="X3" s="2"/>
    </row>
    <row r="4" spans="1:24" x14ac:dyDescent="0.25">
      <c r="A4" s="35">
        <v>2010</v>
      </c>
      <c r="B4" s="36">
        <f t="shared" si="0"/>
        <v>36431002830</v>
      </c>
      <c r="C4" s="36">
        <f t="shared" ref="C4:C9" si="2">B4+I4</f>
        <v>37309752830</v>
      </c>
      <c r="D4" s="36">
        <f t="shared" si="1"/>
        <v>8677827672</v>
      </c>
      <c r="E4" s="37">
        <f t="shared" ref="E4:E21" si="3">T4</f>
        <v>8969919498</v>
      </c>
      <c r="F4" s="447">
        <f>B4+D4+E4</f>
        <v>54078750000</v>
      </c>
      <c r="G4" s="670"/>
      <c r="H4" s="451">
        <v>53200000000</v>
      </c>
      <c r="I4" s="39">
        <f>F4-H4</f>
        <v>878750000</v>
      </c>
      <c r="J4" s="2"/>
      <c r="K4" s="2"/>
      <c r="L4" s="1"/>
      <c r="M4" s="44">
        <v>3.5000000000000003E-2</v>
      </c>
      <c r="N4" s="21">
        <v>2010</v>
      </c>
      <c r="O4" s="3">
        <v>3453316700.7909703</v>
      </c>
      <c r="P4" s="3">
        <v>6188714045.3866959</v>
      </c>
      <c r="Q4" s="3">
        <f t="shared" ref="Q4:Q13" si="4">O4+P4</f>
        <v>9642030746.1776657</v>
      </c>
      <c r="R4" s="4">
        <f t="shared" ref="R4:R23" si="5">ROUND(Q4*90%,0)</f>
        <v>8677827672</v>
      </c>
      <c r="S4" s="49"/>
      <c r="T4" s="39">
        <v>8969919498</v>
      </c>
      <c r="U4" s="2"/>
      <c r="V4" s="53">
        <v>54078750000</v>
      </c>
      <c r="X4" s="2"/>
    </row>
    <row r="5" spans="1:24" x14ac:dyDescent="0.25">
      <c r="A5" s="35">
        <v>2011</v>
      </c>
      <c r="B5" s="36">
        <f t="shared" si="0"/>
        <v>37794326665</v>
      </c>
      <c r="C5" s="36">
        <f t="shared" si="2"/>
        <v>38970832915</v>
      </c>
      <c r="D5" s="36">
        <f t="shared" si="1"/>
        <v>8938162502</v>
      </c>
      <c r="E5" s="37">
        <f t="shared" si="3"/>
        <v>9239017083</v>
      </c>
      <c r="F5" s="447">
        <f t="shared" ref="F5:F24" si="6">B5+D5+E5</f>
        <v>55971506250</v>
      </c>
      <c r="G5" s="670"/>
      <c r="H5" s="451">
        <v>54795000000</v>
      </c>
      <c r="I5" s="39">
        <f>F5-H5</f>
        <v>1176506250</v>
      </c>
      <c r="J5" s="2"/>
      <c r="K5" s="2"/>
      <c r="L5" s="1"/>
      <c r="M5" s="44">
        <v>0.03</v>
      </c>
      <c r="N5" s="21">
        <v>2011</v>
      </c>
      <c r="O5" s="3">
        <v>3556916201.8146996</v>
      </c>
      <c r="P5" s="3">
        <v>6374375466.7482967</v>
      </c>
      <c r="Q5" s="3">
        <f t="shared" si="4"/>
        <v>9931291668.5629959</v>
      </c>
      <c r="R5" s="4">
        <f t="shared" si="5"/>
        <v>8938162502</v>
      </c>
      <c r="S5" s="49"/>
      <c r="T5" s="39">
        <v>9239017083</v>
      </c>
      <c r="U5" s="2"/>
      <c r="V5" s="53">
        <v>55971506250</v>
      </c>
      <c r="X5" s="2"/>
    </row>
    <row r="6" spans="1:24" x14ac:dyDescent="0.25">
      <c r="A6" s="35">
        <v>2012</v>
      </c>
      <c r="B6" s="36">
        <f t="shared" si="0"/>
        <v>38928156465</v>
      </c>
      <c r="C6" s="36">
        <f t="shared" si="2"/>
        <v>40139957903</v>
      </c>
      <c r="D6" s="36">
        <f t="shared" si="1"/>
        <v>9206307377</v>
      </c>
      <c r="E6" s="37">
        <f t="shared" si="3"/>
        <v>9516187596</v>
      </c>
      <c r="F6" s="447">
        <f t="shared" si="6"/>
        <v>57650651438</v>
      </c>
      <c r="G6" s="670"/>
      <c r="H6" s="451">
        <v>56438850000</v>
      </c>
      <c r="I6" s="39">
        <f t="shared" ref="I6:I23" si="7">F6-H6</f>
        <v>1211801438</v>
      </c>
      <c r="J6" s="2"/>
      <c r="K6" s="2"/>
      <c r="L6" s="1"/>
      <c r="M6" s="44">
        <v>0.03</v>
      </c>
      <c r="N6" s="21">
        <v>2012</v>
      </c>
      <c r="O6" s="3">
        <v>3663623687.8691406</v>
      </c>
      <c r="P6" s="3">
        <v>6565606730.7507467</v>
      </c>
      <c r="Q6" s="3">
        <f t="shared" si="4"/>
        <v>10229230418.619888</v>
      </c>
      <c r="R6" s="4">
        <f t="shared" si="5"/>
        <v>9206307377</v>
      </c>
      <c r="S6" s="49"/>
      <c r="T6" s="39">
        <v>9516187596</v>
      </c>
      <c r="U6" s="2"/>
      <c r="V6" s="53">
        <v>57650651438</v>
      </c>
      <c r="X6" s="2"/>
    </row>
    <row r="7" spans="1:24" x14ac:dyDescent="0.25">
      <c r="A7" s="35">
        <v>2013</v>
      </c>
      <c r="B7" s="36">
        <f t="shared" si="0"/>
        <v>40096001159</v>
      </c>
      <c r="C7" s="36">
        <f t="shared" si="2"/>
        <v>41344156640</v>
      </c>
      <c r="D7" s="36">
        <f t="shared" si="1"/>
        <v>9482496598</v>
      </c>
      <c r="E7" s="37">
        <f t="shared" si="3"/>
        <v>9801673224</v>
      </c>
      <c r="F7" s="447">
        <f t="shared" si="6"/>
        <v>59380170981</v>
      </c>
      <c r="G7" s="670"/>
      <c r="H7" s="451">
        <v>58132015500</v>
      </c>
      <c r="I7" s="39">
        <f t="shared" si="7"/>
        <v>1248155481</v>
      </c>
      <c r="J7" s="2"/>
      <c r="K7" s="2"/>
      <c r="L7" s="1"/>
      <c r="M7" s="44">
        <v>0.03</v>
      </c>
      <c r="N7" s="21">
        <v>2013</v>
      </c>
      <c r="O7" s="3">
        <v>3773532398.5052152</v>
      </c>
      <c r="P7" s="3">
        <v>6762574932.6732693</v>
      </c>
      <c r="Q7" s="3">
        <f t="shared" si="4"/>
        <v>10536107331.178484</v>
      </c>
      <c r="R7" s="4">
        <f t="shared" si="5"/>
        <v>9482496598</v>
      </c>
      <c r="S7" s="49"/>
      <c r="T7" s="39">
        <v>9801673224</v>
      </c>
      <c r="U7" s="2"/>
      <c r="V7" s="53">
        <v>59380170981</v>
      </c>
      <c r="X7" s="2"/>
    </row>
    <row r="8" spans="1:24" x14ac:dyDescent="0.25">
      <c r="A8" s="35">
        <v>2014</v>
      </c>
      <c r="B8" s="36">
        <f t="shared" si="0"/>
        <v>41298881194</v>
      </c>
      <c r="C8" s="36">
        <f t="shared" si="2"/>
        <v>42584481339</v>
      </c>
      <c r="D8" s="36">
        <f t="shared" si="1"/>
        <v>9766971496</v>
      </c>
      <c r="E8" s="37">
        <f t="shared" si="3"/>
        <v>10095723420</v>
      </c>
      <c r="F8" s="447">
        <f t="shared" si="6"/>
        <v>61161576110</v>
      </c>
      <c r="G8" s="670"/>
      <c r="H8" s="451">
        <v>59875975965</v>
      </c>
      <c r="I8" s="39">
        <f t="shared" si="7"/>
        <v>1285600145</v>
      </c>
      <c r="J8" s="2"/>
      <c r="K8" s="2"/>
      <c r="L8" s="1"/>
      <c r="M8" s="44">
        <v>0.03</v>
      </c>
      <c r="N8" s="21">
        <v>2014</v>
      </c>
      <c r="O8" s="3">
        <v>3886738370.4603715</v>
      </c>
      <c r="P8" s="3">
        <v>6965452180.6534672</v>
      </c>
      <c r="Q8" s="3">
        <f t="shared" si="4"/>
        <v>10852190551.113838</v>
      </c>
      <c r="R8" s="4">
        <f t="shared" si="5"/>
        <v>9766971496</v>
      </c>
      <c r="S8" s="49"/>
      <c r="T8" s="39">
        <v>10095723420</v>
      </c>
      <c r="U8" s="2"/>
      <c r="V8" s="53">
        <v>61161576110</v>
      </c>
      <c r="X8" s="2"/>
    </row>
    <row r="9" spans="1:24" x14ac:dyDescent="0.25">
      <c r="A9" s="35">
        <v>2015</v>
      </c>
      <c r="B9" s="36">
        <f t="shared" si="0"/>
        <v>42537847629</v>
      </c>
      <c r="C9" s="36">
        <f t="shared" si="2"/>
        <v>43862015778</v>
      </c>
      <c r="D9" s="36">
        <f t="shared" si="1"/>
        <v>10059980641</v>
      </c>
      <c r="E9" s="37">
        <f t="shared" si="3"/>
        <v>10398595123</v>
      </c>
      <c r="F9" s="447">
        <f t="shared" si="6"/>
        <v>62996423393</v>
      </c>
      <c r="G9" s="670"/>
      <c r="H9" s="451">
        <v>61672255244</v>
      </c>
      <c r="I9" s="39">
        <f t="shared" si="7"/>
        <v>1324168149</v>
      </c>
      <c r="J9" s="2"/>
      <c r="K9" s="2"/>
      <c r="L9" s="1"/>
      <c r="M9" s="44">
        <v>0.03</v>
      </c>
      <c r="N9" s="21">
        <v>2015</v>
      </c>
      <c r="O9" s="3">
        <v>4003340521.5741825</v>
      </c>
      <c r="P9" s="3">
        <v>7174415746.0730724</v>
      </c>
      <c r="Q9" s="3">
        <f t="shared" si="4"/>
        <v>11177756267.647255</v>
      </c>
      <c r="R9" s="4">
        <f t="shared" si="5"/>
        <v>10059980641</v>
      </c>
      <c r="S9" s="49"/>
      <c r="T9" s="39">
        <v>10398595123</v>
      </c>
      <c r="U9" s="2"/>
      <c r="V9" s="53">
        <v>62996423393</v>
      </c>
      <c r="X9" s="2"/>
    </row>
    <row r="10" spans="1:24" x14ac:dyDescent="0.25">
      <c r="A10" s="35">
        <v>2016</v>
      </c>
      <c r="B10" s="36">
        <f t="shared" si="0"/>
        <v>43813983058</v>
      </c>
      <c r="C10" s="36">
        <f t="shared" ref="C10:C21" si="8">B10+I10</f>
        <v>45177876252</v>
      </c>
      <c r="D10" s="36">
        <f t="shared" si="1"/>
        <v>10361780060</v>
      </c>
      <c r="E10" s="37">
        <f t="shared" si="3"/>
        <v>10710552977</v>
      </c>
      <c r="F10" s="447">
        <f t="shared" si="6"/>
        <v>64886316095</v>
      </c>
      <c r="G10" s="670"/>
      <c r="H10" s="451">
        <v>63522422901</v>
      </c>
      <c r="I10" s="39">
        <f t="shared" si="7"/>
        <v>1363893194</v>
      </c>
      <c r="J10" s="2"/>
      <c r="K10" s="2"/>
      <c r="L10" s="1"/>
      <c r="M10" s="44">
        <v>0.03</v>
      </c>
      <c r="N10" s="21">
        <v>2016</v>
      </c>
      <c r="O10" s="3">
        <v>4123440737.2214084</v>
      </c>
      <c r="P10" s="3">
        <v>7389648218.4552641</v>
      </c>
      <c r="Q10" s="3">
        <f t="shared" si="4"/>
        <v>11513088955.676672</v>
      </c>
      <c r="R10" s="4">
        <f t="shared" si="5"/>
        <v>10361780060</v>
      </c>
      <c r="S10" s="49"/>
      <c r="T10" s="39">
        <v>10710552977</v>
      </c>
      <c r="U10" s="2"/>
      <c r="V10" s="53">
        <v>64886316095</v>
      </c>
      <c r="X10" s="2"/>
    </row>
    <row r="11" spans="1:24" x14ac:dyDescent="0.25">
      <c r="A11" s="35">
        <v>2017</v>
      </c>
      <c r="B11" s="36">
        <f t="shared" si="0"/>
        <v>45128402550</v>
      </c>
      <c r="C11" s="36">
        <f t="shared" si="8"/>
        <v>46533212540</v>
      </c>
      <c r="D11" s="36">
        <f t="shared" si="1"/>
        <v>10672633462</v>
      </c>
      <c r="E11" s="37">
        <f t="shared" si="3"/>
        <v>11031869566</v>
      </c>
      <c r="F11" s="447">
        <f t="shared" si="6"/>
        <v>66832905578</v>
      </c>
      <c r="G11" s="670"/>
      <c r="H11" s="451">
        <v>65428095588</v>
      </c>
      <c r="I11" s="39">
        <f t="shared" si="7"/>
        <v>1404809990</v>
      </c>
      <c r="J11" s="2"/>
      <c r="K11" s="2"/>
      <c r="L11" s="1"/>
      <c r="M11" s="44">
        <v>0.03</v>
      </c>
      <c r="N11" s="21">
        <v>2017</v>
      </c>
      <c r="O11" s="3">
        <v>4247143959.3380508</v>
      </c>
      <c r="P11" s="3">
        <v>7611337665.0089226</v>
      </c>
      <c r="Q11" s="3">
        <f t="shared" si="4"/>
        <v>11858481624.346973</v>
      </c>
      <c r="R11" s="4">
        <f t="shared" si="5"/>
        <v>10672633462</v>
      </c>
      <c r="S11" s="49"/>
      <c r="T11" s="39">
        <v>11031869566</v>
      </c>
      <c r="U11" s="2"/>
      <c r="V11" s="53">
        <v>66832905578</v>
      </c>
      <c r="X11" s="2"/>
    </row>
    <row r="12" spans="1:24" x14ac:dyDescent="0.25">
      <c r="A12" s="35">
        <v>2018</v>
      </c>
      <c r="B12" s="36">
        <f t="shared" si="0"/>
        <v>46482254626</v>
      </c>
      <c r="C12" s="36">
        <f t="shared" si="8"/>
        <v>47929208915</v>
      </c>
      <c r="D12" s="36">
        <f t="shared" si="1"/>
        <v>10992812466</v>
      </c>
      <c r="E12" s="37">
        <f t="shared" si="3"/>
        <v>11362825653</v>
      </c>
      <c r="F12" s="447">
        <f t="shared" si="6"/>
        <v>68837892745</v>
      </c>
      <c r="G12" s="670"/>
      <c r="H12" s="451">
        <v>67390938456</v>
      </c>
      <c r="I12" s="39">
        <f t="shared" si="7"/>
        <v>1446954289</v>
      </c>
      <c r="J12" s="2"/>
      <c r="K12" s="2"/>
      <c r="L12" s="1"/>
      <c r="M12" s="44">
        <v>0.03</v>
      </c>
      <c r="N12" s="21">
        <v>2018</v>
      </c>
      <c r="O12" s="3">
        <v>4374558278.1181927</v>
      </c>
      <c r="P12" s="3">
        <v>7839677794.9591894</v>
      </c>
      <c r="Q12" s="3">
        <f t="shared" si="4"/>
        <v>12214236073.077381</v>
      </c>
      <c r="R12" s="4">
        <f t="shared" si="5"/>
        <v>10992812466</v>
      </c>
      <c r="S12" s="49"/>
      <c r="T12" s="39">
        <v>11362825653</v>
      </c>
      <c r="U12" s="2"/>
      <c r="V12" s="53">
        <v>68837892745</v>
      </c>
      <c r="X12" s="2"/>
    </row>
    <row r="13" spans="1:24" x14ac:dyDescent="0.25">
      <c r="A13" s="35">
        <v>2019</v>
      </c>
      <c r="B13" s="36">
        <f t="shared" si="0"/>
        <v>47876722265</v>
      </c>
      <c r="C13" s="36">
        <f t="shared" si="8"/>
        <v>49367085183</v>
      </c>
      <c r="D13" s="36">
        <f t="shared" si="1"/>
        <v>11322596840</v>
      </c>
      <c r="E13" s="37">
        <f t="shared" si="3"/>
        <v>11703710423</v>
      </c>
      <c r="F13" s="447">
        <f t="shared" si="6"/>
        <v>70903029528</v>
      </c>
      <c r="G13" s="670"/>
      <c r="H13" s="451">
        <v>69412666610</v>
      </c>
      <c r="I13" s="39">
        <f t="shared" si="7"/>
        <v>1490362918</v>
      </c>
      <c r="J13" s="2"/>
      <c r="K13" s="2"/>
      <c r="L13" s="1"/>
      <c r="M13" s="44">
        <v>0.03</v>
      </c>
      <c r="N13" s="21">
        <v>2019</v>
      </c>
      <c r="O13" s="3">
        <v>4505795026.4617386</v>
      </c>
      <c r="P13" s="3">
        <v>8074868128.8079653</v>
      </c>
      <c r="Q13" s="3">
        <f t="shared" si="4"/>
        <v>12580663155.269703</v>
      </c>
      <c r="R13" s="4">
        <f t="shared" si="5"/>
        <v>11322596840</v>
      </c>
      <c r="S13" s="49"/>
      <c r="T13" s="39">
        <v>11703710423</v>
      </c>
      <c r="U13" s="2"/>
      <c r="V13" s="53">
        <v>70903029528</v>
      </c>
      <c r="X13" s="2"/>
    </row>
    <row r="14" spans="1:24" x14ac:dyDescent="0.25">
      <c r="A14" s="35">
        <v>2020</v>
      </c>
      <c r="B14" s="36">
        <f t="shared" si="0"/>
        <v>49313023933.309998</v>
      </c>
      <c r="C14" s="36">
        <f t="shared" si="8"/>
        <v>50848097739.309998</v>
      </c>
      <c r="D14" s="36">
        <f t="shared" si="1"/>
        <v>11662274745</v>
      </c>
      <c r="E14" s="37">
        <f t="shared" si="3"/>
        <v>12054821735.690001</v>
      </c>
      <c r="F14" s="447">
        <f t="shared" si="6"/>
        <v>73030120414</v>
      </c>
      <c r="G14" s="670"/>
      <c r="H14" s="451">
        <v>71495046608</v>
      </c>
      <c r="I14" s="39">
        <f t="shared" si="7"/>
        <v>1535073806</v>
      </c>
      <c r="J14" s="2"/>
      <c r="K14" s="2"/>
      <c r="L14" s="1"/>
      <c r="M14" s="44">
        <v>0.03</v>
      </c>
      <c r="N14" s="21">
        <v>2020</v>
      </c>
      <c r="O14" s="3">
        <f>O13*(1+M14)</f>
        <v>4640968877.2555904</v>
      </c>
      <c r="P14" s="3">
        <f>P13*(1+M14)</f>
        <v>8317114172.672204</v>
      </c>
      <c r="Q14" s="3">
        <f t="shared" ref="Q14" si="9">O14+P14</f>
        <v>12958083049.927795</v>
      </c>
      <c r="R14" s="4">
        <f t="shared" si="5"/>
        <v>11662274745</v>
      </c>
      <c r="S14" s="49"/>
      <c r="T14" s="39">
        <f t="shared" ref="T14:T21" si="10">T13*(1+M14)</f>
        <v>12054821735.690001</v>
      </c>
      <c r="U14" s="49"/>
      <c r="V14" s="53">
        <v>73030120414</v>
      </c>
      <c r="X14" s="2"/>
    </row>
    <row r="15" spans="1:24" x14ac:dyDescent="0.25">
      <c r="A15" s="35">
        <v>2021</v>
      </c>
      <c r="B15" s="36">
        <f t="shared" si="0"/>
        <v>50792414651.239304</v>
      </c>
      <c r="C15" s="36">
        <f t="shared" si="8"/>
        <v>52373540671.239304</v>
      </c>
      <c r="D15" s="36">
        <f t="shared" si="1"/>
        <v>12012142987</v>
      </c>
      <c r="E15" s="37">
        <f t="shared" si="3"/>
        <v>12416466387.7607</v>
      </c>
      <c r="F15" s="447">
        <f t="shared" si="6"/>
        <v>75221024026</v>
      </c>
      <c r="G15" s="670"/>
      <c r="H15" s="451">
        <v>73639898006</v>
      </c>
      <c r="I15" s="39">
        <f t="shared" si="7"/>
        <v>1581126020</v>
      </c>
      <c r="J15" s="2"/>
      <c r="K15" s="2"/>
      <c r="L15" s="1"/>
      <c r="M15" s="44">
        <v>0.03</v>
      </c>
      <c r="N15" s="21">
        <v>2021</v>
      </c>
      <c r="O15" s="3">
        <f t="shared" ref="O15:O21" si="11">O14*(1+M15)</f>
        <v>4780197943.5732584</v>
      </c>
      <c r="P15" s="3">
        <f t="shared" ref="P15:P21" si="12">P14*(1+M15)</f>
        <v>8566627597.8523703</v>
      </c>
      <c r="Q15" s="3">
        <f t="shared" ref="Q15:Q21" si="13">O15+P15</f>
        <v>13346825541.425629</v>
      </c>
      <c r="R15" s="4">
        <f t="shared" si="5"/>
        <v>12012142987</v>
      </c>
      <c r="S15" s="49"/>
      <c r="T15" s="39">
        <f t="shared" si="10"/>
        <v>12416466387.7607</v>
      </c>
      <c r="U15" s="49"/>
      <c r="V15" s="53">
        <v>75221024026</v>
      </c>
      <c r="X15" s="2"/>
    </row>
    <row r="16" spans="1:24" x14ac:dyDescent="0.25">
      <c r="A16" s="35">
        <v>2022</v>
      </c>
      <c r="B16" s="36">
        <f t="shared" si="0"/>
        <v>52316187090.606476</v>
      </c>
      <c r="C16" s="36">
        <f t="shared" si="8"/>
        <v>53944746891.606476</v>
      </c>
      <c r="D16" s="36">
        <f t="shared" si="1"/>
        <v>12372507277</v>
      </c>
      <c r="E16" s="37">
        <f t="shared" si="3"/>
        <v>12788960379.393522</v>
      </c>
      <c r="F16" s="447">
        <f t="shared" si="6"/>
        <v>77477654747</v>
      </c>
      <c r="G16" s="670"/>
      <c r="H16" s="451">
        <v>75849094946</v>
      </c>
      <c r="I16" s="39">
        <f t="shared" si="7"/>
        <v>1628559801</v>
      </c>
      <c r="J16" s="2"/>
      <c r="K16" s="2"/>
      <c r="L16" s="1"/>
      <c r="M16" s="44">
        <v>0.03</v>
      </c>
      <c r="N16" s="21">
        <v>2022</v>
      </c>
      <c r="O16" s="3">
        <f t="shared" si="11"/>
        <v>4923603881.880456</v>
      </c>
      <c r="P16" s="3">
        <f t="shared" si="12"/>
        <v>8823626425.787941</v>
      </c>
      <c r="Q16" s="3">
        <f t="shared" si="13"/>
        <v>13747230307.668396</v>
      </c>
      <c r="R16" s="4">
        <f t="shared" si="5"/>
        <v>12372507277</v>
      </c>
      <c r="S16" s="49"/>
      <c r="T16" s="39">
        <f t="shared" si="10"/>
        <v>12788960379.393522</v>
      </c>
      <c r="U16" s="49"/>
      <c r="V16" s="53">
        <v>77477654747</v>
      </c>
      <c r="X16" s="2"/>
    </row>
    <row r="17" spans="1:24" x14ac:dyDescent="0.25">
      <c r="A17" s="35">
        <v>2023</v>
      </c>
      <c r="B17" s="36">
        <f t="shared" si="0"/>
        <v>53885672703.22467</v>
      </c>
      <c r="C17" s="36">
        <f t="shared" si="8"/>
        <v>55563089297.22467</v>
      </c>
      <c r="D17" s="36">
        <f t="shared" si="1"/>
        <v>12743682495</v>
      </c>
      <c r="E17" s="37">
        <f t="shared" si="3"/>
        <v>13172629190.775328</v>
      </c>
      <c r="F17" s="447">
        <f t="shared" si="6"/>
        <v>79801984389</v>
      </c>
      <c r="G17" s="670"/>
      <c r="H17" s="451">
        <v>78124567795</v>
      </c>
      <c r="I17" s="39">
        <f t="shared" si="7"/>
        <v>1677416594</v>
      </c>
      <c r="J17" s="2"/>
      <c r="K17" s="2"/>
      <c r="L17" s="1"/>
      <c r="M17" s="44">
        <v>0.03</v>
      </c>
      <c r="N17" s="21">
        <v>2023</v>
      </c>
      <c r="O17" s="3">
        <f t="shared" si="11"/>
        <v>5071311998.3368702</v>
      </c>
      <c r="P17" s="3">
        <f t="shared" si="12"/>
        <v>9088335218.5615788</v>
      </c>
      <c r="Q17" s="3">
        <f t="shared" si="13"/>
        <v>14159647216.898449</v>
      </c>
      <c r="R17" s="4">
        <f t="shared" si="5"/>
        <v>12743682495</v>
      </c>
      <c r="S17" s="49"/>
      <c r="T17" s="39">
        <f t="shared" si="10"/>
        <v>13172629190.775328</v>
      </c>
      <c r="U17" s="49"/>
      <c r="V17" s="53">
        <v>79801984389</v>
      </c>
      <c r="X17" s="2"/>
    </row>
    <row r="18" spans="1:24" x14ac:dyDescent="0.25">
      <c r="A18" s="35">
        <v>2024</v>
      </c>
      <c r="B18" s="36">
        <f t="shared" si="0"/>
        <v>55502242884.501411</v>
      </c>
      <c r="C18" s="36">
        <f t="shared" si="8"/>
        <v>57229981976.501411</v>
      </c>
      <c r="D18" s="36">
        <f t="shared" si="1"/>
        <v>13125992970</v>
      </c>
      <c r="E18" s="37">
        <f t="shared" si="3"/>
        <v>13567808066.498589</v>
      </c>
      <c r="F18" s="447">
        <f t="shared" si="6"/>
        <v>82196043921</v>
      </c>
      <c r="G18" s="670"/>
      <c r="H18" s="451">
        <v>80468304829</v>
      </c>
      <c r="I18" s="39">
        <f t="shared" si="7"/>
        <v>1727739092</v>
      </c>
      <c r="J18" s="2"/>
      <c r="K18" s="2"/>
      <c r="L18" s="1"/>
      <c r="M18" s="44">
        <v>0.03</v>
      </c>
      <c r="N18" s="21">
        <v>2024</v>
      </c>
      <c r="O18" s="3">
        <f t="shared" si="11"/>
        <v>5223451358.2869768</v>
      </c>
      <c r="P18" s="3">
        <f t="shared" si="12"/>
        <v>9360985275.1184273</v>
      </c>
      <c r="Q18" s="3">
        <f t="shared" si="13"/>
        <v>14584436633.405403</v>
      </c>
      <c r="R18" s="4">
        <f t="shared" si="5"/>
        <v>13125992970</v>
      </c>
      <c r="S18" s="49"/>
      <c r="T18" s="39">
        <f t="shared" si="10"/>
        <v>13567808066.498589</v>
      </c>
      <c r="U18" s="49"/>
      <c r="V18" s="53">
        <v>82196043921</v>
      </c>
      <c r="X18" s="2"/>
    </row>
    <row r="19" spans="1:24" x14ac:dyDescent="0.25">
      <c r="A19" s="35">
        <v>2025</v>
      </c>
      <c r="B19" s="36">
        <f t="shared" si="0"/>
        <v>57167310170.506454</v>
      </c>
      <c r="C19" s="36">
        <f t="shared" si="8"/>
        <v>58946881435.506454</v>
      </c>
      <c r="D19" s="36">
        <f t="shared" si="1"/>
        <v>13519772759</v>
      </c>
      <c r="E19" s="37">
        <f t="shared" si="3"/>
        <v>13974842308.493547</v>
      </c>
      <c r="F19" s="447">
        <f t="shared" si="6"/>
        <v>84661925238</v>
      </c>
      <c r="G19" s="670"/>
      <c r="H19" s="451">
        <v>82882353973</v>
      </c>
      <c r="I19" s="39">
        <f t="shared" si="7"/>
        <v>1779571265</v>
      </c>
      <c r="J19" s="2"/>
      <c r="K19" s="2"/>
      <c r="L19" s="1"/>
      <c r="M19" s="44">
        <v>0.03</v>
      </c>
      <c r="N19" s="21">
        <v>2025</v>
      </c>
      <c r="O19" s="3">
        <f t="shared" si="11"/>
        <v>5380154899.0355864</v>
      </c>
      <c r="P19" s="3">
        <f t="shared" si="12"/>
        <v>9641814833.3719807</v>
      </c>
      <c r="Q19" s="3">
        <f t="shared" si="13"/>
        <v>15021969732.407566</v>
      </c>
      <c r="R19" s="4">
        <f t="shared" si="5"/>
        <v>13519772759</v>
      </c>
      <c r="S19" s="49"/>
      <c r="T19" s="39">
        <f t="shared" si="10"/>
        <v>13974842308.493547</v>
      </c>
      <c r="U19" s="49"/>
      <c r="V19" s="53">
        <v>84661925238</v>
      </c>
      <c r="X19" s="2"/>
    </row>
    <row r="20" spans="1:24" x14ac:dyDescent="0.25">
      <c r="A20" s="35">
        <v>2026</v>
      </c>
      <c r="B20" s="36">
        <f t="shared" si="0"/>
        <v>58882329476.251648</v>
      </c>
      <c r="C20" s="36">
        <f t="shared" si="8"/>
        <v>60715287879.251648</v>
      </c>
      <c r="D20" s="36">
        <f t="shared" si="1"/>
        <v>13925365942</v>
      </c>
      <c r="E20" s="37">
        <f t="shared" si="3"/>
        <v>14394087577.748354</v>
      </c>
      <c r="F20" s="447">
        <f t="shared" si="6"/>
        <v>87201782996</v>
      </c>
      <c r="G20" s="670"/>
      <c r="H20" s="451">
        <v>85368824593</v>
      </c>
      <c r="I20" s="39">
        <f t="shared" si="7"/>
        <v>1832958403</v>
      </c>
      <c r="J20" s="2"/>
      <c r="K20" s="2"/>
      <c r="L20" s="1"/>
      <c r="M20" s="44">
        <v>0.03</v>
      </c>
      <c r="N20" s="21">
        <v>2026</v>
      </c>
      <c r="O20" s="3">
        <f t="shared" si="11"/>
        <v>5541559546.0066538</v>
      </c>
      <c r="P20" s="3">
        <f t="shared" si="12"/>
        <v>9931069278.3731403</v>
      </c>
      <c r="Q20" s="3">
        <f t="shared" si="13"/>
        <v>15472628824.379795</v>
      </c>
      <c r="R20" s="4">
        <f t="shared" si="5"/>
        <v>13925365942</v>
      </c>
      <c r="S20" s="49"/>
      <c r="T20" s="39">
        <f t="shared" si="10"/>
        <v>14394087577.748354</v>
      </c>
      <c r="U20" s="49"/>
      <c r="V20" s="53">
        <v>87201782996</v>
      </c>
      <c r="X20" s="2"/>
    </row>
    <row r="21" spans="1:24" x14ac:dyDescent="0.25">
      <c r="A21" s="35">
        <v>2027</v>
      </c>
      <c r="B21" s="36">
        <f t="shared" si="0"/>
        <v>60648799359.919197</v>
      </c>
      <c r="C21" s="36">
        <f t="shared" si="8"/>
        <v>62536746514.919197</v>
      </c>
      <c r="D21" s="36">
        <f t="shared" si="1"/>
        <v>14343126920</v>
      </c>
      <c r="E21" s="37">
        <f t="shared" si="3"/>
        <v>14825910205.080805</v>
      </c>
      <c r="F21" s="447">
        <f t="shared" si="6"/>
        <v>89817836485</v>
      </c>
      <c r="G21" s="670"/>
      <c r="H21" s="451">
        <v>87929889330</v>
      </c>
      <c r="I21" s="39">
        <f t="shared" si="7"/>
        <v>1887947155</v>
      </c>
      <c r="J21" s="2"/>
      <c r="K21" s="2"/>
      <c r="L21" s="1"/>
      <c r="M21" s="44">
        <v>0.03</v>
      </c>
      <c r="N21" s="21">
        <v>2027</v>
      </c>
      <c r="O21" s="3">
        <f t="shared" si="11"/>
        <v>5707806332.3868532</v>
      </c>
      <c r="P21" s="3">
        <f t="shared" si="12"/>
        <v>10229001356.724335</v>
      </c>
      <c r="Q21" s="3">
        <f t="shared" si="13"/>
        <v>15936807689.111187</v>
      </c>
      <c r="R21" s="4">
        <f t="shared" si="5"/>
        <v>14343126920</v>
      </c>
      <c r="S21" s="49"/>
      <c r="T21" s="39">
        <f t="shared" si="10"/>
        <v>14825910205.080805</v>
      </c>
      <c r="U21" s="49"/>
      <c r="V21" s="53">
        <v>89817836485</v>
      </c>
      <c r="X21" s="2"/>
    </row>
    <row r="22" spans="1:24" x14ac:dyDescent="0.25">
      <c r="A22" s="35">
        <v>2028</v>
      </c>
      <c r="B22" s="36">
        <f t="shared" si="0"/>
        <v>59773728245.766769</v>
      </c>
      <c r="C22" s="36"/>
      <c r="D22" s="36">
        <f t="shared" ref="D22:D23" si="14">R22</f>
        <v>14773420728</v>
      </c>
      <c r="E22" s="37">
        <f t="shared" ref="E22:E23" si="15">T22</f>
        <v>15270687511.233229</v>
      </c>
      <c r="F22" s="447">
        <f t="shared" si="6"/>
        <v>89817836485</v>
      </c>
      <c r="G22" s="670"/>
      <c r="H22" s="451">
        <v>90567786010</v>
      </c>
      <c r="I22" s="39">
        <f t="shared" si="7"/>
        <v>-749949525</v>
      </c>
      <c r="J22" s="2"/>
      <c r="K22" s="2"/>
      <c r="L22" s="1"/>
      <c r="M22" s="44">
        <v>0.03</v>
      </c>
      <c r="N22" s="21">
        <v>2028</v>
      </c>
      <c r="O22" s="3">
        <f t="shared" ref="O22:O23" si="16">O21*(1+M22)</f>
        <v>5879040522.3584585</v>
      </c>
      <c r="P22" s="3">
        <f t="shared" ref="P22:P23" si="17">P21*(1+M22)</f>
        <v>10535871397.426065</v>
      </c>
      <c r="Q22" s="3">
        <f t="shared" ref="Q22:Q23" si="18">O22+P22</f>
        <v>16414911919.784523</v>
      </c>
      <c r="R22" s="4">
        <f t="shared" si="5"/>
        <v>14773420728</v>
      </c>
      <c r="S22" s="49"/>
      <c r="T22" s="39">
        <f t="shared" ref="T22:T23" si="19">T21*(1+M22)</f>
        <v>15270687511.233229</v>
      </c>
      <c r="U22" s="49"/>
      <c r="V22" s="53">
        <v>89817836485</v>
      </c>
      <c r="X22" s="2"/>
    </row>
    <row r="23" spans="1:24" ht="15.75" thickBot="1" x14ac:dyDescent="0.3">
      <c r="A23" s="35">
        <v>2029</v>
      </c>
      <c r="B23" s="36">
        <f t="shared" si="0"/>
        <v>58872404998.429771</v>
      </c>
      <c r="C23" s="36"/>
      <c r="D23" s="36">
        <f t="shared" si="14"/>
        <v>15216623350</v>
      </c>
      <c r="E23" s="37">
        <f t="shared" si="15"/>
        <v>15728808136.570227</v>
      </c>
      <c r="F23" s="447">
        <f t="shared" si="6"/>
        <v>89817836485</v>
      </c>
      <c r="G23" s="670"/>
      <c r="H23" s="451">
        <v>93284819591</v>
      </c>
      <c r="I23" s="39">
        <f t="shared" si="7"/>
        <v>-3466983106</v>
      </c>
      <c r="J23" s="2"/>
      <c r="K23" s="2"/>
      <c r="L23" s="1"/>
      <c r="M23" s="45">
        <v>0.03</v>
      </c>
      <c r="N23" s="46">
        <v>2029</v>
      </c>
      <c r="O23" s="47">
        <f t="shared" si="16"/>
        <v>6055411738.029212</v>
      </c>
      <c r="P23" s="47">
        <f t="shared" si="17"/>
        <v>10851947539.348848</v>
      </c>
      <c r="Q23" s="47">
        <f t="shared" si="18"/>
        <v>16907359277.378059</v>
      </c>
      <c r="R23" s="51">
        <f t="shared" si="5"/>
        <v>15216623350</v>
      </c>
      <c r="S23" s="49"/>
      <c r="T23" s="40">
        <f t="shared" si="19"/>
        <v>15728808136.570227</v>
      </c>
      <c r="U23" s="49"/>
      <c r="V23" s="54">
        <v>89817836485</v>
      </c>
      <c r="X23" s="2"/>
    </row>
    <row r="24" spans="1:24" ht="15.75" thickBot="1" x14ac:dyDescent="0.3">
      <c r="A24" s="5" t="s">
        <v>3</v>
      </c>
      <c r="B24" s="6">
        <f>SUM(B3:B23)</f>
        <v>1012740728505.7556</v>
      </c>
      <c r="C24" s="6"/>
      <c r="D24" s="6">
        <f>SUM(D3:D23)</f>
        <v>241560853849</v>
      </c>
      <c r="E24" s="7">
        <f>SUM(E3:E23)</f>
        <v>249691684949.24429</v>
      </c>
      <c r="F24" s="448">
        <f t="shared" si="6"/>
        <v>1503993267304</v>
      </c>
      <c r="G24" s="671"/>
      <c r="H24" s="452">
        <f>SUM(H4:H23)</f>
        <v>1429478805945</v>
      </c>
      <c r="I24" s="62"/>
      <c r="J24" s="101"/>
      <c r="K24" s="101"/>
      <c r="L24" s="1"/>
      <c r="V24" s="2"/>
    </row>
    <row r="25" spans="1:24" s="9" customFormat="1" ht="12" customHeight="1" x14ac:dyDescent="0.25">
      <c r="A25" s="100"/>
      <c r="B25" s="101"/>
      <c r="C25" s="101"/>
      <c r="D25" s="101"/>
      <c r="E25" s="101"/>
      <c r="F25" s="101"/>
      <c r="G25" s="101"/>
      <c r="H25" s="101"/>
      <c r="I25" s="101"/>
      <c r="J25" s="101"/>
      <c r="K25" s="101"/>
      <c r="L25" s="1"/>
      <c r="V25" s="2"/>
    </row>
    <row r="26" spans="1:24" ht="15.75" x14ac:dyDescent="0.25">
      <c r="B26" s="1339" t="s">
        <v>81</v>
      </c>
      <c r="C26" s="1339"/>
      <c r="D26" s="1339"/>
      <c r="E26" s="1339"/>
      <c r="F26" s="1339"/>
      <c r="G26" s="1339"/>
      <c r="H26" s="1339"/>
      <c r="I26" s="1339"/>
      <c r="J26" s="1339"/>
      <c r="K26" s="1339"/>
      <c r="L26" s="1339"/>
    </row>
    <row r="27" spans="1:24" x14ac:dyDescent="0.25">
      <c r="B27" s="1340" t="s">
        <v>25</v>
      </c>
      <c r="C27" s="1340"/>
      <c r="D27" s="1340"/>
      <c r="E27" s="60"/>
      <c r="F27" s="1340" t="s">
        <v>10</v>
      </c>
      <c r="G27" s="1340"/>
      <c r="H27" s="1340"/>
      <c r="I27" s="64" t="s">
        <v>28</v>
      </c>
      <c r="J27" s="112"/>
      <c r="K27" s="193"/>
      <c r="L27" s="60"/>
    </row>
    <row r="28" spans="1:24" x14ac:dyDescent="0.25">
      <c r="B28" s="60"/>
      <c r="C28" s="65" t="s">
        <v>49</v>
      </c>
      <c r="D28" s="60" t="s">
        <v>42</v>
      </c>
      <c r="E28" s="60"/>
      <c r="F28" s="60"/>
      <c r="G28" s="60"/>
      <c r="H28" s="60"/>
      <c r="I28" s="60"/>
      <c r="J28" s="60"/>
      <c r="K28" s="60"/>
      <c r="L28" s="60"/>
    </row>
    <row r="29" spans="1:24" x14ac:dyDescent="0.25">
      <c r="B29" s="60" t="s">
        <v>16</v>
      </c>
      <c r="C29" s="66">
        <v>3431931611</v>
      </c>
      <c r="D29" s="66">
        <v>311994000</v>
      </c>
      <c r="E29" s="60"/>
      <c r="F29" s="66" t="s">
        <v>43</v>
      </c>
      <c r="G29" s="66"/>
      <c r="H29" s="66">
        <v>824780197.26999998</v>
      </c>
      <c r="I29" s="66">
        <v>33639637024</v>
      </c>
      <c r="J29" s="63"/>
      <c r="K29" s="63"/>
      <c r="L29" s="60"/>
    </row>
    <row r="30" spans="1:24" x14ac:dyDescent="0.25">
      <c r="B30" s="60" t="s">
        <v>17</v>
      </c>
      <c r="C30" s="66">
        <v>3352562125</v>
      </c>
      <c r="D30" s="66">
        <v>304778000</v>
      </c>
      <c r="E30" s="60"/>
      <c r="F30" s="66" t="s">
        <v>44</v>
      </c>
      <c r="G30" s="66"/>
      <c r="H30" s="66">
        <v>8247801972.7299995</v>
      </c>
      <c r="I30" s="63"/>
      <c r="J30" s="63"/>
      <c r="K30" s="63"/>
      <c r="L30" s="60"/>
    </row>
    <row r="31" spans="1:24" x14ac:dyDescent="0.25">
      <c r="B31" s="60" t="s">
        <v>19</v>
      </c>
      <c r="C31" s="66">
        <v>335041294</v>
      </c>
      <c r="D31" s="66">
        <v>0</v>
      </c>
      <c r="E31" s="60"/>
      <c r="F31" s="67" t="s">
        <v>20</v>
      </c>
      <c r="G31" s="67"/>
      <c r="H31" s="68">
        <f>SUM(H29:H30)</f>
        <v>9072582170</v>
      </c>
      <c r="I31" s="69"/>
      <c r="J31" s="69"/>
      <c r="K31" s="69"/>
      <c r="L31" s="60"/>
    </row>
    <row r="32" spans="1:24" x14ac:dyDescent="0.25">
      <c r="B32" s="70" t="s">
        <v>20</v>
      </c>
      <c r="C32" s="66">
        <f>SUM(C29:C31)</f>
        <v>7119535030</v>
      </c>
      <c r="D32" s="66">
        <f>SUM(D29:D31)</f>
        <v>616772000</v>
      </c>
      <c r="E32" s="60"/>
      <c r="F32" s="60"/>
      <c r="G32" s="60"/>
      <c r="H32" s="60"/>
      <c r="I32" s="60"/>
      <c r="J32" s="60"/>
      <c r="K32" s="60"/>
      <c r="L32" s="60"/>
    </row>
    <row r="33" spans="2:12" x14ac:dyDescent="0.25">
      <c r="B33" s="61">
        <v>0.9</v>
      </c>
      <c r="C33" s="68">
        <f>C32*90%</f>
        <v>6407581527</v>
      </c>
      <c r="D33" s="66">
        <f>D32*90%</f>
        <v>555094800</v>
      </c>
      <c r="E33" s="60"/>
      <c r="F33" s="60"/>
      <c r="G33" s="60"/>
      <c r="H33" s="60"/>
      <c r="I33" s="60"/>
      <c r="J33" s="60"/>
      <c r="K33" s="60"/>
      <c r="L33" s="60"/>
    </row>
    <row r="34" spans="2:12" x14ac:dyDescent="0.25">
      <c r="B34" s="71" t="s">
        <v>23</v>
      </c>
      <c r="C34" s="1341">
        <f>C33+D33</f>
        <v>6962676327</v>
      </c>
      <c r="D34" s="1341"/>
      <c r="E34" s="72" t="s">
        <v>25</v>
      </c>
      <c r="F34" s="60">
        <v>8699130765</v>
      </c>
      <c r="G34" s="60"/>
      <c r="H34" s="60"/>
      <c r="I34" s="60"/>
      <c r="J34" s="60"/>
      <c r="K34" s="60"/>
      <c r="L34" s="60"/>
    </row>
    <row r="35" spans="2:12" x14ac:dyDescent="0.25">
      <c r="B35" s="71" t="s">
        <v>46</v>
      </c>
      <c r="C35" s="60">
        <v>90000000</v>
      </c>
      <c r="D35" s="63"/>
      <c r="E35" s="72" t="s">
        <v>10</v>
      </c>
      <c r="F35" s="60">
        <v>9072582170</v>
      </c>
      <c r="G35" s="60"/>
      <c r="H35" s="60"/>
      <c r="I35" s="60"/>
      <c r="J35" s="60"/>
      <c r="K35" s="60"/>
      <c r="L35" s="60"/>
    </row>
    <row r="36" spans="2:12" s="9" customFormat="1" x14ac:dyDescent="0.25">
      <c r="B36" s="71" t="s">
        <v>48</v>
      </c>
      <c r="C36" s="60">
        <v>1646454438</v>
      </c>
      <c r="D36" s="63"/>
      <c r="E36" s="72" t="s">
        <v>31</v>
      </c>
      <c r="F36" s="60">
        <v>33639637024</v>
      </c>
      <c r="G36" s="60"/>
      <c r="H36" s="96">
        <v>54078750000</v>
      </c>
      <c r="I36" s="59" t="s">
        <v>66</v>
      </c>
      <c r="J36" s="59"/>
      <c r="K36" s="59"/>
      <c r="L36" s="60"/>
    </row>
    <row r="37" spans="2:12" x14ac:dyDescent="0.25">
      <c r="B37" s="76" t="s">
        <v>45</v>
      </c>
      <c r="C37" s="61">
        <f>C34+C35+C36</f>
        <v>8699130765</v>
      </c>
      <c r="D37" s="60">
        <v>5226221889</v>
      </c>
      <c r="E37" s="73" t="s">
        <v>3</v>
      </c>
      <c r="F37" s="58">
        <f>F34+F35+F36</f>
        <v>51411349959</v>
      </c>
      <c r="G37" s="58"/>
      <c r="H37" s="58">
        <v>53200000000</v>
      </c>
      <c r="I37" s="97" t="s">
        <v>67</v>
      </c>
      <c r="J37" s="116"/>
      <c r="K37" s="116"/>
      <c r="L37" s="60"/>
    </row>
    <row r="38" spans="2:12" x14ac:dyDescent="0.25">
      <c r="B38" s="71" t="s">
        <v>24</v>
      </c>
      <c r="C38" s="60">
        <f>C35+D37</f>
        <v>5316221889</v>
      </c>
      <c r="D38" s="77"/>
      <c r="E38" s="113" t="s">
        <v>50</v>
      </c>
      <c r="F38" s="58">
        <f>H37-F37</f>
        <v>1788650041</v>
      </c>
      <c r="G38" s="58"/>
      <c r="H38" s="99">
        <f>H36-H37</f>
        <v>878750000</v>
      </c>
      <c r="I38" s="98" t="s">
        <v>37</v>
      </c>
      <c r="J38" s="98"/>
      <c r="K38" s="98"/>
      <c r="L38" s="60"/>
    </row>
    <row r="39" spans="2:12" x14ac:dyDescent="0.25">
      <c r="B39" s="60" t="s">
        <v>47</v>
      </c>
      <c r="C39" s="61">
        <f>C37-C38</f>
        <v>3382908876</v>
      </c>
      <c r="D39" s="60"/>
      <c r="E39" s="114">
        <f>C39+H39</f>
        <v>6050308917</v>
      </c>
      <c r="F39" s="63"/>
      <c r="G39" s="63"/>
      <c r="H39" s="111">
        <f>F38+H38</f>
        <v>2667400041</v>
      </c>
      <c r="I39" s="111" t="s">
        <v>68</v>
      </c>
      <c r="J39" s="111"/>
      <c r="K39" s="111"/>
      <c r="L39" s="60"/>
    </row>
    <row r="40" spans="2:12" x14ac:dyDescent="0.25">
      <c r="B40" s="60"/>
      <c r="C40" s="60"/>
      <c r="D40" s="60"/>
      <c r="E40" s="60"/>
      <c r="F40" s="60"/>
      <c r="G40" s="60"/>
      <c r="H40" s="60"/>
      <c r="I40" s="60"/>
      <c r="J40" s="60"/>
      <c r="K40" s="60"/>
      <c r="L40" s="60"/>
    </row>
    <row r="41" spans="2:12" x14ac:dyDescent="0.25">
      <c r="B41" s="74"/>
      <c r="C41" s="75"/>
      <c r="D41" s="63"/>
      <c r="E41" s="60"/>
      <c r="F41" s="61"/>
      <c r="G41" s="61"/>
      <c r="H41" s="60"/>
      <c r="I41" s="60"/>
      <c r="J41" s="60"/>
      <c r="K41" s="60"/>
      <c r="L41" s="60"/>
    </row>
    <row r="42" spans="2:12" x14ac:dyDescent="0.25">
      <c r="B42" s="57"/>
      <c r="C42" s="57"/>
      <c r="D42" s="57"/>
      <c r="E42" s="57"/>
      <c r="F42" s="57"/>
      <c r="G42" s="57"/>
      <c r="H42" s="57"/>
      <c r="I42" s="57"/>
      <c r="J42" s="57"/>
      <c r="K42" s="57"/>
      <c r="L42" s="57"/>
    </row>
    <row r="43" spans="2:12" x14ac:dyDescent="0.25">
      <c r="B43" s="57"/>
      <c r="C43" s="57"/>
      <c r="D43" s="57"/>
      <c r="E43" s="57"/>
      <c r="F43" s="57"/>
      <c r="G43" s="57"/>
      <c r="H43" s="57"/>
      <c r="I43" s="57"/>
      <c r="J43" s="57"/>
      <c r="K43" s="57"/>
      <c r="L43" s="57"/>
    </row>
    <row r="44" spans="2:12" x14ac:dyDescent="0.25">
      <c r="B44" s="57"/>
      <c r="C44" s="57"/>
      <c r="D44" s="57"/>
      <c r="E44" s="57"/>
      <c r="F44" s="57"/>
      <c r="G44" s="57"/>
      <c r="H44" s="57"/>
      <c r="I44" s="57"/>
      <c r="J44" s="57"/>
      <c r="K44" s="57"/>
      <c r="L44" s="57"/>
    </row>
  </sheetData>
  <mergeCells count="4">
    <mergeCell ref="B26:L26"/>
    <mergeCell ref="B27:D27"/>
    <mergeCell ref="F27:H27"/>
    <mergeCell ref="C34:D34"/>
  </mergeCells>
  <printOptions horizontalCentered="1" verticalCentered="1"/>
  <pageMargins left="0" right="0" top="0" bottom="0" header="0.11811023622047245" footer="0.31496062992125984"/>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sqref="A1:L1"/>
    </sheetView>
  </sheetViews>
  <sheetFormatPr baseColWidth="10" defaultRowHeight="15" x14ac:dyDescent="0.25"/>
  <cols>
    <col min="1" max="1" width="6.7109375" customWidth="1"/>
    <col min="2" max="2" width="19" customWidth="1"/>
    <col min="3" max="3" width="20" customWidth="1"/>
    <col min="4" max="4" width="17.7109375" style="532" customWidth="1"/>
    <col min="5" max="5" width="20.5703125" style="498" customWidth="1"/>
    <col min="6" max="6" width="18.140625" style="532" customWidth="1"/>
    <col min="7" max="7" width="20" customWidth="1"/>
    <col min="8" max="8" width="16" customWidth="1"/>
    <col min="9" max="9" width="16.28515625" customWidth="1"/>
    <col min="10" max="10" width="20.28515625" style="679" customWidth="1"/>
    <col min="11" max="11" width="20" customWidth="1"/>
    <col min="12" max="12" width="19.140625" customWidth="1"/>
    <col min="13" max="13" width="25.7109375" customWidth="1"/>
    <col min="14" max="14" width="16.28515625" customWidth="1"/>
    <col min="15" max="15" width="14.85546875" customWidth="1"/>
  </cols>
  <sheetData>
    <row r="1" spans="1:15" s="1314" customFormat="1" ht="34.5" customHeight="1" x14ac:dyDescent="0.25">
      <c r="A1" s="1420" t="s">
        <v>411</v>
      </c>
      <c r="B1" s="1420"/>
      <c r="C1" s="1420"/>
      <c r="D1" s="1420"/>
      <c r="E1" s="1420"/>
      <c r="F1" s="1420"/>
      <c r="G1" s="1420"/>
      <c r="H1" s="1420"/>
      <c r="I1" s="1420"/>
      <c r="J1" s="1420"/>
      <c r="K1" s="1420"/>
      <c r="L1" s="1420"/>
    </row>
    <row r="2" spans="1:15" ht="30.75" customHeight="1" x14ac:dyDescent="0.25">
      <c r="A2" s="1619" t="s">
        <v>707</v>
      </c>
      <c r="B2" s="1619"/>
      <c r="C2" s="1619"/>
      <c r="D2" s="1619"/>
      <c r="E2" s="1619"/>
      <c r="F2" s="1619"/>
      <c r="G2" s="1619"/>
      <c r="H2" s="1619"/>
      <c r="I2" s="1619"/>
      <c r="J2" s="1619"/>
      <c r="K2" s="1619"/>
      <c r="L2" s="1619"/>
      <c r="M2" s="467"/>
      <c r="N2" s="57"/>
      <c r="O2" s="57"/>
    </row>
    <row r="3" spans="1:15" ht="26.25" customHeight="1" x14ac:dyDescent="0.25">
      <c r="A3" s="1607" t="s">
        <v>665</v>
      </c>
      <c r="B3" s="1607"/>
      <c r="C3" s="1607"/>
      <c r="D3" s="1607"/>
      <c r="E3" s="1607"/>
      <c r="F3" s="1607"/>
      <c r="G3" s="1607"/>
      <c r="H3" s="1607"/>
      <c r="I3" s="1607"/>
      <c r="J3" s="1607"/>
      <c r="K3" s="1607"/>
      <c r="L3" s="1607"/>
      <c r="M3" s="468"/>
      <c r="N3" s="57"/>
      <c r="O3" s="57"/>
    </row>
    <row r="4" spans="1:15" ht="22.5" customHeight="1" x14ac:dyDescent="0.25">
      <c r="A4" s="1608" t="s">
        <v>69</v>
      </c>
      <c r="B4" s="1608"/>
      <c r="C4" s="1428" t="s">
        <v>658</v>
      </c>
      <c r="D4" s="1428"/>
      <c r="E4" s="1428"/>
      <c r="F4" s="1428"/>
      <c r="G4" s="1428"/>
      <c r="H4" s="1635" t="s">
        <v>732</v>
      </c>
      <c r="I4" s="1635"/>
      <c r="J4" s="1635"/>
      <c r="K4" s="1635"/>
      <c r="L4" s="1271" t="s">
        <v>749</v>
      </c>
      <c r="M4" s="57"/>
      <c r="N4" s="57"/>
      <c r="O4" s="57"/>
    </row>
    <row r="5" spans="1:15" ht="33" customHeight="1" x14ac:dyDescent="0.25">
      <c r="A5" s="1608" t="s">
        <v>664</v>
      </c>
      <c r="B5" s="1608"/>
      <c r="C5" s="1476" t="s">
        <v>659</v>
      </c>
      <c r="D5" s="1476"/>
      <c r="E5" s="1476"/>
      <c r="F5" s="1428" t="s">
        <v>660</v>
      </c>
      <c r="G5" s="1428"/>
      <c r="H5" s="1428" t="s">
        <v>661</v>
      </c>
      <c r="I5" s="1428"/>
      <c r="J5" s="1604" t="s">
        <v>662</v>
      </c>
      <c r="K5" s="1604"/>
      <c r="L5" s="1259" t="s">
        <v>750</v>
      </c>
      <c r="M5" s="57"/>
      <c r="N5" s="57"/>
      <c r="O5" s="57"/>
    </row>
    <row r="6" spans="1:15" ht="27" customHeight="1" x14ac:dyDescent="0.25">
      <c r="A6" s="1620" t="s">
        <v>690</v>
      </c>
      <c r="B6" s="1620"/>
      <c r="C6" s="1154" t="s">
        <v>73</v>
      </c>
      <c r="D6" s="1618" t="s">
        <v>663</v>
      </c>
      <c r="E6" s="1618"/>
      <c r="F6" s="106"/>
      <c r="G6" s="1624"/>
      <c r="H6" s="1624"/>
      <c r="I6" s="1624"/>
      <c r="J6" s="770"/>
      <c r="K6" s="1371" t="s">
        <v>737</v>
      </c>
      <c r="L6" s="1371"/>
      <c r="M6" s="929"/>
      <c r="N6" s="57"/>
      <c r="O6" s="57"/>
    </row>
    <row r="7" spans="1:15" s="1224" customFormat="1" ht="24.75" customHeight="1" thickBot="1" x14ac:dyDescent="0.3">
      <c r="A7" s="1348" t="s">
        <v>741</v>
      </c>
      <c r="B7" s="1348"/>
      <c r="C7" s="1638" t="s">
        <v>772</v>
      </c>
      <c r="D7" s="1638"/>
      <c r="E7" s="1232"/>
      <c r="F7" s="106"/>
      <c r="G7" s="1231"/>
      <c r="H7" s="1231"/>
      <c r="I7" s="1231"/>
      <c r="J7" s="1225"/>
      <c r="K7" s="1306"/>
      <c r="L7" s="1313"/>
      <c r="M7" s="1223"/>
      <c r="N7" s="968"/>
      <c r="O7" s="968"/>
    </row>
    <row r="8" spans="1:15" ht="35.25" customHeight="1" thickTop="1" thickBot="1" x14ac:dyDescent="0.3">
      <c r="A8" s="83" t="s">
        <v>51</v>
      </c>
      <c r="B8" s="80" t="s">
        <v>52</v>
      </c>
      <c r="C8" s="80" t="s">
        <v>61</v>
      </c>
      <c r="D8" s="1594" t="s">
        <v>355</v>
      </c>
      <c r="E8" s="1595"/>
      <c r="F8" s="466" t="s">
        <v>385</v>
      </c>
      <c r="G8" s="466" t="s">
        <v>386</v>
      </c>
      <c r="H8" s="218" t="s">
        <v>55</v>
      </c>
      <c r="I8" s="218" t="s">
        <v>86</v>
      </c>
      <c r="J8" s="218" t="s">
        <v>587</v>
      </c>
      <c r="K8" s="95" t="s">
        <v>75</v>
      </c>
      <c r="L8" s="208" t="s">
        <v>154</v>
      </c>
      <c r="M8" s="57"/>
      <c r="N8" s="932"/>
      <c r="O8" s="932"/>
    </row>
    <row r="9" spans="1:15" s="690" customFormat="1" ht="31.5" customHeight="1" thickTop="1" x14ac:dyDescent="0.25">
      <c r="A9" s="1390">
        <v>3</v>
      </c>
      <c r="B9" s="1627" t="s">
        <v>103</v>
      </c>
      <c r="C9" s="1609">
        <v>37760913147</v>
      </c>
      <c r="D9" s="1612"/>
      <c r="E9" s="1613"/>
      <c r="F9" s="1629" t="s">
        <v>381</v>
      </c>
      <c r="G9" s="1596">
        <v>37760913147</v>
      </c>
      <c r="H9" s="1625" t="s">
        <v>597</v>
      </c>
      <c r="I9" s="711" t="s">
        <v>588</v>
      </c>
      <c r="J9" s="772">
        <v>12106258647</v>
      </c>
      <c r="K9" s="630" t="s">
        <v>596</v>
      </c>
      <c r="L9" s="1621">
        <v>0</v>
      </c>
      <c r="M9" s="57"/>
      <c r="N9" s="932"/>
      <c r="O9" s="932"/>
    </row>
    <row r="10" spans="1:15" s="927" customFormat="1" ht="37.5" customHeight="1" thickBot="1" x14ac:dyDescent="0.3">
      <c r="A10" s="1391"/>
      <c r="B10" s="1628"/>
      <c r="C10" s="1610"/>
      <c r="D10" s="1614"/>
      <c r="E10" s="1615"/>
      <c r="F10" s="1630"/>
      <c r="G10" s="1597"/>
      <c r="H10" s="1626"/>
      <c r="I10" s="930" t="s">
        <v>656</v>
      </c>
      <c r="J10" s="769">
        <v>25654654500</v>
      </c>
      <c r="K10" s="943" t="s">
        <v>693</v>
      </c>
      <c r="L10" s="1622"/>
      <c r="M10" s="938"/>
      <c r="N10" s="932"/>
      <c r="O10" s="932"/>
    </row>
    <row r="11" spans="1:15" ht="26.25" customHeight="1" thickTop="1" thickBot="1" x14ac:dyDescent="0.3">
      <c r="A11" s="1392"/>
      <c r="B11" s="1632"/>
      <c r="C11" s="1611"/>
      <c r="D11" s="1616"/>
      <c r="E11" s="1617"/>
      <c r="F11" s="1631"/>
      <c r="G11" s="1598"/>
      <c r="H11" s="1626"/>
      <c r="I11" s="823" t="s">
        <v>701</v>
      </c>
      <c r="J11" s="831">
        <f>SUM(J9:J10)</f>
        <v>37760913147</v>
      </c>
      <c r="K11" s="170"/>
      <c r="L11" s="1623"/>
      <c r="M11" s="931"/>
      <c r="N11" s="933"/>
      <c r="O11" s="934"/>
    </row>
    <row r="12" spans="1:15" s="465" customFormat="1" ht="30.75" customHeight="1" thickTop="1" x14ac:dyDescent="0.25">
      <c r="A12" s="1390">
        <v>3</v>
      </c>
      <c r="B12" s="1627" t="s">
        <v>310</v>
      </c>
      <c r="C12" s="1609">
        <v>10424671391</v>
      </c>
      <c r="D12" s="662">
        <v>912799700</v>
      </c>
      <c r="E12" s="945" t="s">
        <v>695</v>
      </c>
      <c r="F12" s="1629" t="s">
        <v>384</v>
      </c>
      <c r="G12" s="1602">
        <f>J12+J13+J14</f>
        <v>6500625623</v>
      </c>
      <c r="H12" s="1626"/>
      <c r="I12" s="711" t="s">
        <v>589</v>
      </c>
      <c r="J12" s="830">
        <v>3474890464</v>
      </c>
      <c r="K12" s="94"/>
      <c r="L12" s="1599">
        <v>0</v>
      </c>
      <c r="M12" s="938"/>
      <c r="N12" s="933"/>
      <c r="O12" s="934"/>
    </row>
    <row r="13" spans="1:15" s="497" customFormat="1" ht="27.75" customHeight="1" x14ac:dyDescent="0.25">
      <c r="A13" s="1391"/>
      <c r="B13" s="1628"/>
      <c r="C13" s="1610"/>
      <c r="D13" s="1605">
        <v>5587825917</v>
      </c>
      <c r="E13" s="1633" t="s">
        <v>694</v>
      </c>
      <c r="F13" s="1630"/>
      <c r="G13" s="1603"/>
      <c r="H13" s="1626"/>
      <c r="I13" s="712" t="s">
        <v>600</v>
      </c>
      <c r="J13" s="773">
        <v>1163126516</v>
      </c>
      <c r="K13" s="201"/>
      <c r="L13" s="1600"/>
      <c r="M13" s="938">
        <f>G12+J15</f>
        <v>8363234266</v>
      </c>
      <c r="N13" s="933"/>
      <c r="O13" s="934"/>
    </row>
    <row r="14" spans="1:15" s="532" customFormat="1" ht="28.5" customHeight="1" x14ac:dyDescent="0.25">
      <c r="A14" s="1391"/>
      <c r="B14" s="1628"/>
      <c r="C14" s="1610"/>
      <c r="D14" s="1606"/>
      <c r="E14" s="1634"/>
      <c r="F14" s="1630"/>
      <c r="G14" s="1603"/>
      <c r="H14" s="1626"/>
      <c r="I14" s="930" t="s">
        <v>657</v>
      </c>
      <c r="J14" s="691">
        <v>1862608643</v>
      </c>
      <c r="K14" s="234" t="s">
        <v>699</v>
      </c>
      <c r="L14" s="1600"/>
      <c r="M14" s="938"/>
      <c r="N14" s="933"/>
      <c r="O14" s="934"/>
    </row>
    <row r="15" spans="1:15" s="754" customFormat="1" ht="27" customHeight="1" x14ac:dyDescent="0.25">
      <c r="A15" s="1391"/>
      <c r="B15" s="1628"/>
      <c r="C15" s="1610"/>
      <c r="D15" s="944">
        <v>4590910258</v>
      </c>
      <c r="E15" s="131" t="s">
        <v>696</v>
      </c>
      <c r="F15" s="1184" t="s">
        <v>734</v>
      </c>
      <c r="G15" s="1308">
        <v>1862608643</v>
      </c>
      <c r="H15" s="1165"/>
      <c r="I15" s="1248" t="s">
        <v>745</v>
      </c>
      <c r="J15" s="1309">
        <v>1862608643</v>
      </c>
      <c r="K15" s="981">
        <f>D13+D15</f>
        <v>10178736175</v>
      </c>
      <c r="L15" s="1600"/>
      <c r="M15" s="937"/>
      <c r="N15" s="933"/>
      <c r="O15" s="934"/>
    </row>
    <row r="16" spans="1:15" s="754" customFormat="1" ht="28.5" customHeight="1" thickBot="1" x14ac:dyDescent="0.3">
      <c r="A16" s="1391"/>
      <c r="B16" s="1628"/>
      <c r="C16" s="663" t="s">
        <v>317</v>
      </c>
      <c r="D16" s="953">
        <f>D12+D13+D15</f>
        <v>11091535875</v>
      </c>
      <c r="E16" s="143"/>
      <c r="F16" s="1184" t="s">
        <v>735</v>
      </c>
      <c r="G16" s="1308">
        <v>931304320</v>
      </c>
      <c r="H16" s="1258"/>
      <c r="I16" s="930" t="s">
        <v>746</v>
      </c>
      <c r="J16" s="1308">
        <v>931304320</v>
      </c>
      <c r="K16" s="692">
        <f>K15/11</f>
        <v>925339652.27272725</v>
      </c>
      <c r="L16" s="1601"/>
      <c r="M16" s="937">
        <f>J15+J16+G21</f>
        <v>3024572711</v>
      </c>
      <c r="N16" s="933"/>
      <c r="O16" s="934"/>
    </row>
    <row r="17" spans="1:15" s="1246" customFormat="1" ht="28.5" customHeight="1" thickTop="1" thickBot="1" x14ac:dyDescent="0.3">
      <c r="A17" s="1391"/>
      <c r="B17" s="1628"/>
      <c r="C17" s="663"/>
      <c r="D17" s="1249"/>
      <c r="E17" s="1250"/>
      <c r="F17" s="1247"/>
      <c r="G17" s="1173"/>
      <c r="H17" s="1251"/>
      <c r="I17" s="1252"/>
      <c r="J17" s="1257">
        <f>D15-J15-J16</f>
        <v>1796997295</v>
      </c>
      <c r="K17" s="692"/>
      <c r="L17" s="1245"/>
      <c r="M17" s="937"/>
      <c r="N17" s="933"/>
      <c r="O17" s="934"/>
    </row>
    <row r="18" spans="1:15" s="653" customFormat="1" ht="24" customHeight="1" thickTop="1" thickBot="1" x14ac:dyDescent="0.3">
      <c r="A18" s="1391"/>
      <c r="B18" s="1628"/>
      <c r="C18" s="1205" t="s">
        <v>738</v>
      </c>
      <c r="D18" s="980">
        <f>D13+D15</f>
        <v>10178736175</v>
      </c>
      <c r="E18" s="980">
        <f>D18/11</f>
        <v>925339652.27272725</v>
      </c>
      <c r="F18" s="1182"/>
      <c r="G18" s="940"/>
      <c r="H18" s="941"/>
      <c r="I18" s="345" t="s">
        <v>702</v>
      </c>
      <c r="J18" s="831">
        <f>SUM(J12:J17)</f>
        <v>11091535881</v>
      </c>
      <c r="K18" s="903">
        <f>K15+K16</f>
        <v>11104075827.272728</v>
      </c>
      <c r="L18" s="1201">
        <f>D12+D13</f>
        <v>6500625617</v>
      </c>
      <c r="M18" s="937"/>
      <c r="N18" s="933"/>
      <c r="O18" s="934"/>
    </row>
    <row r="19" spans="1:15" ht="34.5" customHeight="1" thickTop="1" x14ac:dyDescent="0.25">
      <c r="A19" s="1390">
        <v>3</v>
      </c>
      <c r="B19" s="1351" t="s">
        <v>348</v>
      </c>
      <c r="C19" s="1609">
        <v>5103101000</v>
      </c>
      <c r="D19" s="200"/>
      <c r="E19" s="776">
        <v>988645885</v>
      </c>
      <c r="F19" s="1233" t="s">
        <v>382</v>
      </c>
      <c r="G19" s="538">
        <v>988645885</v>
      </c>
      <c r="H19" s="827" t="s">
        <v>454</v>
      </c>
      <c r="I19" s="711" t="s">
        <v>691</v>
      </c>
      <c r="J19" s="538">
        <v>988645885</v>
      </c>
      <c r="K19" s="127" t="s">
        <v>591</v>
      </c>
      <c r="L19" s="1599">
        <v>0</v>
      </c>
      <c r="M19" s="937"/>
      <c r="N19" s="983"/>
      <c r="O19" s="1593"/>
    </row>
    <row r="20" spans="1:15" s="1153" customFormat="1" ht="34.5" customHeight="1" x14ac:dyDescent="0.25">
      <c r="A20" s="1391"/>
      <c r="B20" s="1590"/>
      <c r="C20" s="1610"/>
      <c r="D20" s="343"/>
      <c r="E20" s="1156"/>
      <c r="F20" s="1155" t="s">
        <v>667</v>
      </c>
      <c r="G20" s="976">
        <v>727005586</v>
      </c>
      <c r="H20" s="1165" t="s">
        <v>666</v>
      </c>
      <c r="I20" s="930" t="s">
        <v>683</v>
      </c>
      <c r="J20" s="914">
        <v>727005586</v>
      </c>
      <c r="K20" s="129" t="s">
        <v>689</v>
      </c>
      <c r="L20" s="1600"/>
      <c r="M20" s="937"/>
      <c r="N20" s="983"/>
      <c r="O20" s="1593"/>
    </row>
    <row r="21" spans="1:15" s="539" customFormat="1" ht="31.5" customHeight="1" thickBot="1" x14ac:dyDescent="0.3">
      <c r="A21" s="1391"/>
      <c r="B21" s="1590"/>
      <c r="C21" s="1610"/>
      <c r="D21" s="139"/>
      <c r="E21" s="1162"/>
      <c r="F21" s="1183" t="s">
        <v>736</v>
      </c>
      <c r="G21" s="1171">
        <v>230659748</v>
      </c>
      <c r="H21" s="1163"/>
      <c r="I21" s="1164" t="s">
        <v>754</v>
      </c>
      <c r="J21" s="1171">
        <v>230659748</v>
      </c>
      <c r="K21" s="343"/>
      <c r="L21" s="1600"/>
      <c r="M21" s="938"/>
      <c r="N21" s="983"/>
      <c r="O21" s="1593"/>
    </row>
    <row r="22" spans="1:15" ht="36" customHeight="1" thickTop="1" x14ac:dyDescent="0.25">
      <c r="A22" s="1391"/>
      <c r="B22" s="1367" t="s">
        <v>698</v>
      </c>
      <c r="C22" s="738">
        <v>4361965900</v>
      </c>
      <c r="D22" s="94"/>
      <c r="E22" s="775">
        <v>879560448</v>
      </c>
      <c r="F22" s="739" t="s">
        <v>383</v>
      </c>
      <c r="G22" s="771">
        <v>879560448</v>
      </c>
      <c r="H22" s="829" t="s">
        <v>454</v>
      </c>
      <c r="I22" s="740" t="s">
        <v>590</v>
      </c>
      <c r="J22" s="768">
        <v>879560448</v>
      </c>
      <c r="K22" s="127" t="s">
        <v>591</v>
      </c>
      <c r="L22" s="1600"/>
      <c r="M22" s="938"/>
      <c r="N22" s="984"/>
      <c r="O22" s="1593"/>
    </row>
    <row r="23" spans="1:15" s="736" customFormat="1" ht="32.25" customHeight="1" thickBot="1" x14ac:dyDescent="0.3">
      <c r="A23" s="1391"/>
      <c r="B23" s="1368"/>
      <c r="C23" s="540"/>
      <c r="D23" s="201"/>
      <c r="E23" s="777"/>
      <c r="F23" s="537" t="s">
        <v>753</v>
      </c>
      <c r="G23" s="977">
        <v>450000000</v>
      </c>
      <c r="H23" s="828" t="s">
        <v>666</v>
      </c>
      <c r="I23" s="821" t="s">
        <v>684</v>
      </c>
      <c r="J23" s="769">
        <v>450000000</v>
      </c>
      <c r="K23" s="343" t="s">
        <v>689</v>
      </c>
      <c r="L23" s="1601"/>
      <c r="M23" s="938"/>
      <c r="N23" s="935"/>
      <c r="O23" s="936"/>
    </row>
    <row r="24" spans="1:15" s="539" customFormat="1" ht="30.75" customHeight="1" thickTop="1" thickBot="1" x14ac:dyDescent="0.3">
      <c r="A24" s="1391"/>
      <c r="B24" s="162" t="s">
        <v>388</v>
      </c>
      <c r="C24" s="743"/>
      <c r="D24" s="85"/>
      <c r="E24" s="744"/>
      <c r="F24" s="745"/>
      <c r="G24" s="1254">
        <v>2423195487</v>
      </c>
      <c r="H24" s="746"/>
      <c r="I24" s="166"/>
      <c r="J24" s="1260">
        <v>2423195487</v>
      </c>
      <c r="K24" s="85"/>
      <c r="L24" s="939"/>
      <c r="M24" s="938">
        <f>J17+J24</f>
        <v>4220192782</v>
      </c>
      <c r="N24" s="935"/>
      <c r="O24" s="936"/>
    </row>
    <row r="25" spans="1:15" s="515" customFormat="1" ht="24" customHeight="1" thickTop="1" thickBot="1" x14ac:dyDescent="0.3">
      <c r="A25" s="1392"/>
      <c r="B25" s="952" t="s">
        <v>387</v>
      </c>
      <c r="C25" s="536">
        <f>C19+C22</f>
        <v>9465066900</v>
      </c>
      <c r="D25" s="692">
        <f>J24+J23+J22+J21+J20+J19</f>
        <v>5699067154</v>
      </c>
      <c r="E25" s="564">
        <v>4775000000</v>
      </c>
      <c r="F25" s="741"/>
      <c r="G25" s="747"/>
      <c r="H25" s="742"/>
      <c r="I25" s="822" t="s">
        <v>703</v>
      </c>
      <c r="J25" s="747">
        <f>SUM(J19:J24)</f>
        <v>5699067154</v>
      </c>
      <c r="K25" s="1216"/>
      <c r="L25" s="928"/>
      <c r="M25" s="57"/>
      <c r="N25" s="935"/>
      <c r="O25" s="936"/>
    </row>
    <row r="26" spans="1:15" ht="33.75" customHeight="1" thickTop="1" thickBot="1" x14ac:dyDescent="0.3">
      <c r="A26" s="535" t="s">
        <v>66</v>
      </c>
      <c r="B26" s="197" t="s">
        <v>318</v>
      </c>
      <c r="C26" s="490">
        <f>C9+C12+C25</f>
        <v>57650651438</v>
      </c>
      <c r="D26" s="345"/>
      <c r="E26" s="534"/>
      <c r="F26" s="706"/>
      <c r="G26" s="709">
        <f>G9+G12+G19+G22</f>
        <v>46129745103</v>
      </c>
      <c r="H26" s="708" t="s">
        <v>598</v>
      </c>
      <c r="I26" s="119"/>
      <c r="J26" s="974">
        <f>J25+D13+D15+J11</f>
        <v>53638716476</v>
      </c>
      <c r="K26" s="974"/>
      <c r="L26" s="219"/>
      <c r="M26" s="57"/>
      <c r="N26" s="765"/>
      <c r="O26" s="825"/>
    </row>
    <row r="27" spans="1:15" s="754" customFormat="1" ht="27.75" customHeight="1" thickTop="1" thickBot="1" x14ac:dyDescent="0.3">
      <c r="A27" s="756"/>
      <c r="B27" s="757"/>
      <c r="C27" s="758"/>
      <c r="D27" s="82"/>
      <c r="F27" s="759"/>
      <c r="G27" s="760"/>
      <c r="H27" s="761"/>
      <c r="I27" s="762"/>
      <c r="J27" s="1181"/>
      <c r="K27" s="763"/>
      <c r="L27" s="764"/>
      <c r="M27" s="57"/>
      <c r="N27" s="765"/>
      <c r="O27" s="825"/>
    </row>
    <row r="28" spans="1:15" ht="23.25" customHeight="1" thickBot="1" x14ac:dyDescent="0.3">
      <c r="A28" s="1639" t="s">
        <v>318</v>
      </c>
      <c r="B28" s="1639"/>
      <c r="C28" s="1178">
        <f>C9+C12+C25</f>
        <v>57650651438</v>
      </c>
      <c r="D28" s="950"/>
      <c r="E28" s="212"/>
      <c r="F28" s="710"/>
      <c r="G28" s="893">
        <f>G26-D12</f>
        <v>45216945403</v>
      </c>
      <c r="H28" s="766" t="s">
        <v>743</v>
      </c>
      <c r="I28" s="191"/>
      <c r="J28" s="1253"/>
      <c r="K28" s="1253"/>
      <c r="L28" s="1253"/>
      <c r="M28" s="57"/>
      <c r="N28" s="110"/>
      <c r="O28" s="57"/>
    </row>
    <row r="29" spans="1:15" s="705" customFormat="1" ht="22.5" customHeight="1" thickBot="1" x14ac:dyDescent="0.3">
      <c r="A29" s="1640" t="s">
        <v>751</v>
      </c>
      <c r="B29" s="1640"/>
      <c r="C29" s="826">
        <f>J11+D13+J15+J16+J19+J20+J21+J22+J23+J24+C30</f>
        <v>53638716476</v>
      </c>
      <c r="D29" s="950"/>
      <c r="E29" s="212"/>
      <c r="F29" s="707"/>
      <c r="G29" s="975">
        <f>G20+G23</f>
        <v>1177005586</v>
      </c>
      <c r="H29" s="982" t="s">
        <v>700</v>
      </c>
      <c r="I29" s="951"/>
      <c r="J29" s="818"/>
      <c r="K29" s="818"/>
      <c r="L29" s="818"/>
      <c r="M29" s="57"/>
      <c r="N29" s="110"/>
      <c r="O29" s="57"/>
    </row>
    <row r="30" spans="1:15" ht="28.5" customHeight="1" thickBot="1" x14ac:dyDescent="0.3">
      <c r="A30" s="1643" t="s">
        <v>748</v>
      </c>
      <c r="B30" s="1643"/>
      <c r="C30" s="826">
        <f>D18-D13-J15-J16</f>
        <v>1796997295</v>
      </c>
      <c r="D30" s="1157"/>
      <c r="E30" s="753"/>
      <c r="F30" s="121"/>
      <c r="G30" s="894">
        <f>G28+G29</f>
        <v>46393950989</v>
      </c>
      <c r="H30" s="752" t="s">
        <v>599</v>
      </c>
      <c r="I30" s="820"/>
      <c r="M30" s="57"/>
      <c r="N30" s="57"/>
      <c r="O30" s="57"/>
    </row>
    <row r="31" spans="1:15" s="736" customFormat="1" ht="30" customHeight="1" thickBot="1" x14ac:dyDescent="0.3">
      <c r="A31" s="1644" t="s">
        <v>747</v>
      </c>
      <c r="B31" s="1643"/>
      <c r="C31" s="826">
        <v>2423195487</v>
      </c>
      <c r="D31" s="1312">
        <f>SUM(C30:C31)</f>
        <v>4220192782</v>
      </c>
      <c r="E31" s="978"/>
      <c r="F31" s="1159"/>
      <c r="G31" s="1310">
        <f>J15+J16</f>
        <v>2793912963</v>
      </c>
      <c r="H31" s="1642" t="s">
        <v>742</v>
      </c>
      <c r="I31" s="1641">
        <f>G31+G32</f>
        <v>3024572711</v>
      </c>
      <c r="M31" s="57"/>
      <c r="N31" s="57"/>
      <c r="O31" s="57"/>
    </row>
    <row r="32" spans="1:15" ht="30" customHeight="1" thickBot="1" x14ac:dyDescent="0.3">
      <c r="A32" s="1643" t="s">
        <v>730</v>
      </c>
      <c r="B32" s="1643"/>
      <c r="D32" s="1312"/>
      <c r="F32" s="1159"/>
      <c r="G32" s="1311">
        <v>230659748</v>
      </c>
      <c r="H32" s="1642"/>
      <c r="I32" s="1641"/>
      <c r="M32" s="1213"/>
      <c r="N32" s="57"/>
      <c r="O32" s="57"/>
    </row>
    <row r="33" spans="1:15" ht="27" customHeight="1" thickBot="1" x14ac:dyDescent="0.3">
      <c r="A33" s="1645" t="s">
        <v>776</v>
      </c>
      <c r="B33" s="1645"/>
      <c r="C33" s="1307">
        <f>C28-C29</f>
        <v>4011934962</v>
      </c>
      <c r="D33" s="1158"/>
      <c r="E33" s="819"/>
      <c r="F33" s="774"/>
      <c r="G33" s="1167">
        <f>G30+G31+G32</f>
        <v>49418523700</v>
      </c>
      <c r="H33" s="1166" t="s">
        <v>731</v>
      </c>
      <c r="I33" s="1198"/>
      <c r="M33" s="1210"/>
      <c r="N33" s="1372"/>
      <c r="O33" s="57"/>
    </row>
    <row r="34" spans="1:15" ht="24" customHeight="1" thickBot="1" x14ac:dyDescent="0.3">
      <c r="C34" s="1268"/>
      <c r="D34" s="1209"/>
      <c r="E34" s="774"/>
      <c r="F34" s="774"/>
      <c r="G34" s="1261">
        <f>C30+C31</f>
        <v>4220192782</v>
      </c>
      <c r="H34" s="1175" t="s">
        <v>766</v>
      </c>
      <c r="I34" s="1269" t="s">
        <v>755</v>
      </c>
      <c r="M34" s="1210"/>
      <c r="N34" s="1373"/>
      <c r="O34" s="57"/>
    </row>
    <row r="35" spans="1:15" ht="22.5" customHeight="1" x14ac:dyDescent="0.25">
      <c r="A35" s="1637" t="s">
        <v>775</v>
      </c>
      <c r="B35" s="1637"/>
      <c r="C35" s="1637"/>
      <c r="D35" s="168"/>
      <c r="E35" s="168"/>
      <c r="G35" s="970">
        <f>G28+G29+I31+G34</f>
        <v>53638716482</v>
      </c>
      <c r="H35" s="1161"/>
      <c r="I35" s="168"/>
      <c r="M35" s="1210"/>
      <c r="N35" s="168"/>
      <c r="O35" s="168"/>
    </row>
    <row r="36" spans="1:15" ht="20.25" customHeight="1" x14ac:dyDescent="0.25">
      <c r="C36" s="1267"/>
      <c r="D36" s="1161"/>
      <c r="E36" s="1161"/>
      <c r="F36" s="168"/>
      <c r="G36" s="818"/>
      <c r="H36" s="168"/>
      <c r="I36" s="168"/>
      <c r="M36" s="1206"/>
      <c r="N36" s="168"/>
      <c r="O36" s="168"/>
    </row>
    <row r="37" spans="1:15" ht="21.75" customHeight="1" x14ac:dyDescent="0.25">
      <c r="A37" s="1212"/>
      <c r="B37" s="1212"/>
      <c r="C37" s="1239"/>
      <c r="D37" s="1212"/>
      <c r="E37" s="1212"/>
      <c r="F37" s="1212"/>
      <c r="G37" s="1244"/>
      <c r="H37" s="1243"/>
      <c r="I37" s="168"/>
      <c r="M37" s="1214"/>
      <c r="N37" s="380"/>
      <c r="O37" s="380"/>
    </row>
    <row r="38" spans="1:15" ht="15.75" customHeight="1" x14ac:dyDescent="0.25">
      <c r="A38" s="1218"/>
      <c r="C38" s="16"/>
      <c r="E38" s="1218"/>
      <c r="F38" s="1218"/>
      <c r="G38" s="1240"/>
      <c r="H38" s="1218"/>
      <c r="I38" s="1218"/>
      <c r="J38" s="1221"/>
      <c r="K38" s="1015"/>
      <c r="L38" s="380"/>
      <c r="M38" s="1218"/>
      <c r="N38" s="465"/>
      <c r="O38" s="465"/>
    </row>
    <row r="39" spans="1:15" x14ac:dyDescent="0.25">
      <c r="A39" s="49"/>
      <c r="E39" s="1202"/>
      <c r="F39" s="2"/>
      <c r="G39" s="1215"/>
      <c r="H39" s="693"/>
      <c r="I39" s="49"/>
      <c r="M39" s="1215"/>
      <c r="N39" s="465"/>
      <c r="O39" s="465"/>
    </row>
    <row r="40" spans="1:15" x14ac:dyDescent="0.25">
      <c r="A40" s="49"/>
      <c r="E40" s="1202"/>
      <c r="F40" s="49"/>
      <c r="G40" s="1215"/>
      <c r="H40" s="49"/>
      <c r="I40" s="49"/>
      <c r="M40" s="49"/>
    </row>
    <row r="41" spans="1:15" x14ac:dyDescent="0.25">
      <c r="A41" s="49"/>
      <c r="E41" s="1202"/>
      <c r="F41" s="2"/>
      <c r="G41" s="1215"/>
      <c r="H41" s="49"/>
      <c r="I41" s="49"/>
      <c r="M41" s="49"/>
    </row>
    <row r="42" spans="1:15" x14ac:dyDescent="0.25">
      <c r="A42" s="49"/>
      <c r="E42" s="1203"/>
      <c r="F42" s="49"/>
      <c r="G42" s="1215"/>
      <c r="H42" s="1215"/>
      <c r="I42" s="49"/>
      <c r="J42" s="49"/>
      <c r="K42" s="49"/>
      <c r="L42" s="49"/>
      <c r="M42" s="49"/>
    </row>
    <row r="43" spans="1:15" ht="15.75" x14ac:dyDescent="0.25">
      <c r="E43" s="1015"/>
      <c r="H43" s="16"/>
    </row>
    <row r="44" spans="1:15" ht="15.75" x14ac:dyDescent="0.25">
      <c r="E44" s="1204"/>
      <c r="G44" s="16"/>
    </row>
    <row r="45" spans="1:15" x14ac:dyDescent="0.25">
      <c r="B45" s="1222"/>
      <c r="C45" s="1218"/>
      <c r="D45" s="1218"/>
      <c r="E45" s="228"/>
    </row>
    <row r="46" spans="1:15" x14ac:dyDescent="0.25">
      <c r="B46" s="1215"/>
      <c r="C46" s="49"/>
      <c r="D46" s="49"/>
      <c r="E46" s="228"/>
    </row>
    <row r="47" spans="1:15" x14ac:dyDescent="0.25">
      <c r="B47" s="1215"/>
      <c r="C47" s="49"/>
      <c r="D47" s="49"/>
      <c r="E47" s="968"/>
    </row>
    <row r="48" spans="1:15" x14ac:dyDescent="0.25">
      <c r="B48" s="1215"/>
      <c r="C48" s="49"/>
      <c r="D48" s="49"/>
    </row>
    <row r="56" spans="4:6" ht="18" x14ac:dyDescent="0.25">
      <c r="D56" s="1636">
        <v>2013</v>
      </c>
      <c r="E56" s="1636"/>
      <c r="F56" s="1636"/>
    </row>
    <row r="57" spans="4:6" x14ac:dyDescent="0.25">
      <c r="D57" s="1219">
        <v>3000000000</v>
      </c>
      <c r="E57" s="1207"/>
      <c r="F57" s="1208"/>
    </row>
    <row r="58" spans="4:6" x14ac:dyDescent="0.25">
      <c r="D58" s="1219">
        <v>224000000</v>
      </c>
      <c r="E58" s="1227" t="s">
        <v>739</v>
      </c>
      <c r="F58" s="1211">
        <v>45338809980</v>
      </c>
    </row>
    <row r="59" spans="4:6" x14ac:dyDescent="0.25">
      <c r="D59" s="1219">
        <v>4730000000</v>
      </c>
      <c r="E59" s="1228" t="s">
        <v>10</v>
      </c>
      <c r="F59" s="1211">
        <v>10699361000</v>
      </c>
    </row>
    <row r="60" spans="4:6" x14ac:dyDescent="0.25">
      <c r="D60" s="1220">
        <v>781170980</v>
      </c>
      <c r="E60" s="1229" t="s">
        <v>374</v>
      </c>
      <c r="F60" s="1211">
        <v>3342000000</v>
      </c>
    </row>
    <row r="61" spans="4:6" ht="15.75" x14ac:dyDescent="0.25">
      <c r="D61" s="1221">
        <v>36603639000</v>
      </c>
      <c r="E61" s="1230" t="s">
        <v>145</v>
      </c>
      <c r="F61" s="1217">
        <f>SUM(F58:F60)</f>
        <v>59380170980</v>
      </c>
    </row>
    <row r="62" spans="4:6" ht="15.75" x14ac:dyDescent="0.25">
      <c r="D62" s="1270">
        <f>SUM(D57:D61)</f>
        <v>45338809980</v>
      </c>
      <c r="E62" s="1230"/>
      <c r="F62" s="1217"/>
    </row>
    <row r="63" spans="4:6" ht="15.75" x14ac:dyDescent="0.25">
      <c r="D63" s="1222"/>
      <c r="E63" s="1230"/>
      <c r="F63" s="1217"/>
    </row>
  </sheetData>
  <mergeCells count="51">
    <mergeCell ref="K6:L6"/>
    <mergeCell ref="N33:N34"/>
    <mergeCell ref="B19:B21"/>
    <mergeCell ref="C19:C21"/>
    <mergeCell ref="A28:B28"/>
    <mergeCell ref="A29:B29"/>
    <mergeCell ref="B22:B23"/>
    <mergeCell ref="I31:I32"/>
    <mergeCell ref="A19:A25"/>
    <mergeCell ref="H31:H32"/>
    <mergeCell ref="A30:B30"/>
    <mergeCell ref="A31:B31"/>
    <mergeCell ref="A33:B33"/>
    <mergeCell ref="A32:B32"/>
    <mergeCell ref="D56:F56"/>
    <mergeCell ref="A35:C35"/>
    <mergeCell ref="F12:F14"/>
    <mergeCell ref="A7:B7"/>
    <mergeCell ref="C7:D7"/>
    <mergeCell ref="A2:L2"/>
    <mergeCell ref="A6:B6"/>
    <mergeCell ref="A4:B4"/>
    <mergeCell ref="L9:L11"/>
    <mergeCell ref="G6:I6"/>
    <mergeCell ref="H9:H14"/>
    <mergeCell ref="B12:B18"/>
    <mergeCell ref="F9:F11"/>
    <mergeCell ref="A12:A18"/>
    <mergeCell ref="A9:A11"/>
    <mergeCell ref="B9:B11"/>
    <mergeCell ref="E13:E14"/>
    <mergeCell ref="H4:K4"/>
    <mergeCell ref="C4:G4"/>
    <mergeCell ref="F5:G5"/>
    <mergeCell ref="H5:I5"/>
    <mergeCell ref="A1:L1"/>
    <mergeCell ref="O19:O22"/>
    <mergeCell ref="D8:E8"/>
    <mergeCell ref="G9:G11"/>
    <mergeCell ref="L12:L16"/>
    <mergeCell ref="L19:L23"/>
    <mergeCell ref="G12:G14"/>
    <mergeCell ref="J5:K5"/>
    <mergeCell ref="D13:D14"/>
    <mergeCell ref="A3:L3"/>
    <mergeCell ref="A5:B5"/>
    <mergeCell ref="C9:C11"/>
    <mergeCell ref="D9:E11"/>
    <mergeCell ref="D6:E6"/>
    <mergeCell ref="C5:E5"/>
    <mergeCell ref="C12:C15"/>
  </mergeCells>
  <dataValidations count="1">
    <dataValidation type="decimal" operator="greaterThanOrEqual" allowBlank="1" showInputMessage="1" showErrorMessage="1" sqref="F58:F63 M33:M36 E39:E42">
      <formula1>0</formula1>
    </dataValidation>
  </dataValidations>
  <printOptions horizontalCentered="1" verticalCentered="1"/>
  <pageMargins left="0" right="0.70866141732283472" top="0" bottom="0" header="0" footer="0.31496062992125984"/>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
  <sheetViews>
    <sheetView workbookViewId="0"/>
  </sheetViews>
  <sheetFormatPr baseColWidth="10" defaultRowHeight="15" x14ac:dyDescent="0.25"/>
  <cols>
    <col min="1" max="1" width="10.85546875" customWidth="1"/>
    <col min="2" max="2" width="10.7109375" style="469" customWidth="1"/>
    <col min="3" max="3" width="10.28515625" customWidth="1"/>
    <col min="4" max="4" width="10.42578125" customWidth="1"/>
    <col min="6" max="6" width="12.5703125" customWidth="1"/>
    <col min="9" max="9" width="9.140625" customWidth="1"/>
    <col min="10" max="10" width="11.42578125" style="469"/>
    <col min="12" max="12" width="13.28515625" customWidth="1"/>
    <col min="13" max="13" width="18" customWidth="1"/>
    <col min="14" max="14" width="15.140625" style="469" bestFit="1" customWidth="1"/>
    <col min="15" max="15" width="15.42578125" customWidth="1"/>
    <col min="16" max="16" width="12.85546875" customWidth="1"/>
  </cols>
  <sheetData>
    <row r="2" spans="1:16" ht="15.75" thickBot="1" x14ac:dyDescent="0.3"/>
    <row r="3" spans="1:16" ht="121.5" thickBot="1" x14ac:dyDescent="0.3">
      <c r="A3" s="470" t="s">
        <v>319</v>
      </c>
      <c r="B3" s="470" t="s">
        <v>327</v>
      </c>
      <c r="C3" s="470" t="s">
        <v>326</v>
      </c>
      <c r="D3" s="470" t="s">
        <v>328</v>
      </c>
      <c r="E3" s="470" t="s">
        <v>336</v>
      </c>
      <c r="F3" s="471" t="s">
        <v>320</v>
      </c>
      <c r="G3" s="470" t="s">
        <v>321</v>
      </c>
      <c r="H3" s="470" t="s">
        <v>322</v>
      </c>
      <c r="I3" s="470" t="s">
        <v>323</v>
      </c>
      <c r="J3" s="470" t="s">
        <v>330</v>
      </c>
      <c r="K3" s="470" t="s">
        <v>331</v>
      </c>
      <c r="L3" s="470" t="s">
        <v>332</v>
      </c>
      <c r="M3" s="470" t="s">
        <v>324</v>
      </c>
      <c r="N3" s="470" t="s">
        <v>333</v>
      </c>
      <c r="O3" s="470" t="s">
        <v>334</v>
      </c>
      <c r="P3" s="470" t="s">
        <v>325</v>
      </c>
    </row>
    <row r="4" spans="1:16" ht="180.75" thickBot="1" x14ac:dyDescent="0.3">
      <c r="A4" s="479" t="s">
        <v>339</v>
      </c>
      <c r="B4" s="475">
        <v>2009</v>
      </c>
      <c r="C4" s="475">
        <v>2029</v>
      </c>
      <c r="D4" s="472" t="s">
        <v>340</v>
      </c>
      <c r="E4" s="473" t="s">
        <v>335</v>
      </c>
      <c r="F4" s="474"/>
      <c r="G4" s="475" t="s">
        <v>329</v>
      </c>
      <c r="H4" s="472" t="s">
        <v>337</v>
      </c>
      <c r="I4" s="472" t="s">
        <v>338</v>
      </c>
      <c r="J4" s="475" t="s">
        <v>341</v>
      </c>
      <c r="K4" s="476" t="s">
        <v>342</v>
      </c>
      <c r="L4" s="476" t="s">
        <v>343</v>
      </c>
      <c r="M4" s="477">
        <v>1503993267304</v>
      </c>
      <c r="N4" s="478">
        <v>50000000000</v>
      </c>
      <c r="O4" s="478">
        <v>48853221279</v>
      </c>
      <c r="P4" s="478">
        <v>0</v>
      </c>
    </row>
  </sheetData>
  <printOptions horizontalCentered="1" verticalCentered="1"/>
  <pageMargins left="0" right="0" top="0.74803149606299213" bottom="0.74803149606299213" header="0.31496062992125984" footer="0.31496062992125984"/>
  <pageSetup paperSize="5"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baseColWidth="10" defaultRowHeight="15" x14ac:dyDescent="0.25"/>
  <cols>
    <col min="1" max="1" width="3.5703125" style="513" customWidth="1"/>
    <col min="2" max="2" width="9.42578125" customWidth="1"/>
    <col min="3" max="3" width="21" customWidth="1"/>
    <col min="4" max="4" width="10.5703125" style="737" customWidth="1"/>
    <col min="5" max="5" width="18.5703125" customWidth="1"/>
    <col min="6" max="6" width="10.28515625" style="737" customWidth="1"/>
    <col min="7" max="7" width="19.28515625" customWidth="1"/>
    <col min="8" max="8" width="0.140625" style="694" customWidth="1"/>
    <col min="9" max="9" width="11.140625" style="737" customWidth="1"/>
    <col min="10" max="10" width="23.140625" customWidth="1"/>
    <col min="11" max="11" width="17.140625" customWidth="1"/>
    <col min="12" max="12" width="20.140625" customWidth="1"/>
  </cols>
  <sheetData>
    <row r="1" spans="2:12" s="513" customFormat="1" x14ac:dyDescent="0.25">
      <c r="D1" s="737"/>
      <c r="F1" s="737"/>
      <c r="H1" s="694"/>
      <c r="I1" s="737"/>
    </row>
    <row r="2" spans="2:12" s="513" customFormat="1" ht="18" x14ac:dyDescent="0.25">
      <c r="B2" s="1347" t="s">
        <v>375</v>
      </c>
      <c r="C2" s="1347"/>
      <c r="D2" s="1347"/>
      <c r="E2" s="1347"/>
      <c r="F2" s="1347"/>
      <c r="G2" s="1347"/>
      <c r="H2" s="1347"/>
      <c r="I2" s="1347"/>
      <c r="J2" s="1347"/>
      <c r="K2" s="1347"/>
      <c r="L2" s="1347"/>
    </row>
    <row r="3" spans="2:12" s="513" customFormat="1" ht="15.75" x14ac:dyDescent="0.25">
      <c r="B3" s="106"/>
      <c r="C3" s="106"/>
      <c r="D3" s="106"/>
      <c r="E3" s="106"/>
      <c r="F3" s="106"/>
      <c r="G3" s="106"/>
      <c r="H3" s="106"/>
      <c r="I3" s="106"/>
      <c r="J3" s="106"/>
      <c r="K3" s="106"/>
      <c r="L3" s="106"/>
    </row>
    <row r="4" spans="2:12" s="694" customFormat="1" ht="15.75" x14ac:dyDescent="0.25">
      <c r="B4" s="988" t="s">
        <v>654</v>
      </c>
      <c r="C4" s="106" t="s">
        <v>774</v>
      </c>
      <c r="D4" s="106"/>
      <c r="E4" s="106"/>
      <c r="F4" s="106"/>
      <c r="G4" s="106"/>
      <c r="H4" s="106"/>
      <c r="I4" s="106"/>
      <c r="J4" s="106"/>
      <c r="K4" s="106"/>
      <c r="L4" s="106"/>
    </row>
    <row r="5" spans="2:12" ht="16.5" thickBot="1" x14ac:dyDescent="0.3">
      <c r="B5" s="106"/>
      <c r="C5" s="106"/>
      <c r="D5" s="106"/>
      <c r="E5" s="106"/>
      <c r="F5" s="106"/>
      <c r="G5" s="106"/>
      <c r="H5" s="106"/>
      <c r="I5" s="106"/>
      <c r="J5" s="106"/>
      <c r="K5" s="106"/>
      <c r="L5" s="106"/>
    </row>
    <row r="6" spans="2:12" ht="33.75" customHeight="1" thickBot="1" x14ac:dyDescent="0.3">
      <c r="B6" s="598" t="s">
        <v>0</v>
      </c>
      <c r="C6" s="652" t="s">
        <v>372</v>
      </c>
      <c r="D6" s="1016" t="s">
        <v>706</v>
      </c>
      <c r="E6" s="989" t="s">
        <v>373</v>
      </c>
      <c r="F6" s="1196" t="s">
        <v>643</v>
      </c>
      <c r="G6" s="1018" t="s">
        <v>374</v>
      </c>
      <c r="H6" s="990" t="s">
        <v>641</v>
      </c>
      <c r="I6" s="1017" t="s">
        <v>644</v>
      </c>
      <c r="J6" s="834" t="s">
        <v>705</v>
      </c>
      <c r="K6" s="1019" t="s">
        <v>642</v>
      </c>
      <c r="L6" s="1188" t="s">
        <v>640</v>
      </c>
    </row>
    <row r="7" spans="2:12" ht="15.75" hidden="1" x14ac:dyDescent="0.25">
      <c r="B7" s="991">
        <v>2009</v>
      </c>
      <c r="C7" s="994">
        <v>900000000</v>
      </c>
      <c r="D7" s="995">
        <v>100</v>
      </c>
      <c r="E7" s="996">
        <v>12099066909</v>
      </c>
      <c r="F7" s="997">
        <v>100</v>
      </c>
      <c r="G7" s="998">
        <v>8384374562</v>
      </c>
      <c r="H7" s="994">
        <v>8384374562</v>
      </c>
      <c r="I7" s="999">
        <v>100</v>
      </c>
      <c r="J7" s="994">
        <f>C7+E7+G7</f>
        <v>21383441471</v>
      </c>
      <c r="K7" s="1000">
        <v>0</v>
      </c>
      <c r="L7" s="1002"/>
    </row>
    <row r="8" spans="2:12" ht="15.75" x14ac:dyDescent="0.25">
      <c r="B8" s="992">
        <v>2010</v>
      </c>
      <c r="C8" s="1002">
        <v>37709163307</v>
      </c>
      <c r="D8" s="1003">
        <v>100</v>
      </c>
      <c r="E8" s="1004">
        <v>9897362364</v>
      </c>
      <c r="F8" s="997">
        <v>100</v>
      </c>
      <c r="G8" s="1004">
        <v>7305174329</v>
      </c>
      <c r="H8" s="1002">
        <v>8386258500</v>
      </c>
      <c r="I8" s="1005">
        <v>100</v>
      </c>
      <c r="J8" s="1002">
        <f>C8+E8+G8</f>
        <v>54911700000</v>
      </c>
      <c r="K8" s="1002">
        <v>0</v>
      </c>
      <c r="L8" s="1002">
        <f>J8</f>
        <v>54911700000</v>
      </c>
    </row>
    <row r="9" spans="2:12" ht="15.75" x14ac:dyDescent="0.25">
      <c r="B9" s="992">
        <v>2011</v>
      </c>
      <c r="C9" s="1002">
        <v>34404936924</v>
      </c>
      <c r="D9" s="1003">
        <v>100</v>
      </c>
      <c r="E9" s="1004">
        <v>10512690895</v>
      </c>
      <c r="F9" s="1006">
        <v>30</v>
      </c>
      <c r="G9" s="1004">
        <v>10882069322</v>
      </c>
      <c r="H9" s="1002">
        <v>9215958600</v>
      </c>
      <c r="I9" s="1005">
        <v>100</v>
      </c>
      <c r="J9" s="1002">
        <f>C9+E9+G9</f>
        <v>55799697141</v>
      </c>
      <c r="K9" s="1002">
        <v>852703749</v>
      </c>
      <c r="L9" s="1002">
        <f>J9+K9</f>
        <v>56652400890</v>
      </c>
    </row>
    <row r="10" spans="2:12" ht="16.5" thickBot="1" x14ac:dyDescent="0.3">
      <c r="B10" s="993">
        <v>2012</v>
      </c>
      <c r="C10" s="1007">
        <v>37760913147</v>
      </c>
      <c r="D10" s="1008">
        <v>10.4</v>
      </c>
      <c r="E10" s="1009">
        <v>10178736175</v>
      </c>
      <c r="F10" s="1010">
        <v>0</v>
      </c>
      <c r="G10" s="1179">
        <v>3045211919</v>
      </c>
      <c r="H10" s="1007">
        <v>9465066900</v>
      </c>
      <c r="I10" s="1011">
        <v>36</v>
      </c>
      <c r="J10" s="1007">
        <f>SUM(C10:G10)</f>
        <v>50984861251.400002</v>
      </c>
      <c r="K10" s="1007">
        <f>L10-J10</f>
        <v>6665790186.5999985</v>
      </c>
      <c r="L10" s="1007">
        <v>57650651438</v>
      </c>
    </row>
    <row r="11" spans="2:12" ht="26.25" customHeight="1" thickBot="1" x14ac:dyDescent="0.3">
      <c r="B11" s="651" t="s">
        <v>20</v>
      </c>
      <c r="C11" s="1234">
        <f>SUM(C7:C10)</f>
        <v>110775013378</v>
      </c>
      <c r="D11" s="1235"/>
      <c r="E11" s="1234">
        <f>SUM(E7:E10)</f>
        <v>42687856343</v>
      </c>
      <c r="F11" s="1235"/>
      <c r="G11" s="1234">
        <f>SUM(G8:G10)</f>
        <v>21232455570</v>
      </c>
      <c r="H11" s="1236"/>
      <c r="I11" s="1236"/>
      <c r="J11" s="1237">
        <f>SUM(J8:J10)</f>
        <v>161696258392.39999</v>
      </c>
      <c r="K11" s="1238"/>
      <c r="L11" s="1238">
        <f>SUM(L8:L10)</f>
        <v>169214752328</v>
      </c>
    </row>
    <row r="12" spans="2:12" ht="15.75" x14ac:dyDescent="0.25">
      <c r="B12" s="106"/>
      <c r="C12" s="1001"/>
      <c r="D12" s="1001"/>
      <c r="E12" s="1001"/>
      <c r="F12" s="1001"/>
      <c r="G12" s="1001"/>
      <c r="H12" s="1013"/>
      <c r="I12" s="1194"/>
      <c r="J12" s="1001"/>
      <c r="K12" s="1001"/>
      <c r="L12" s="1001"/>
    </row>
    <row r="13" spans="2:12" ht="15.75" x14ac:dyDescent="0.25">
      <c r="B13" s="106"/>
      <c r="C13" s="1179"/>
      <c r="D13" s="1001"/>
      <c r="E13" s="1001"/>
      <c r="F13" s="1192"/>
      <c r="G13" s="1014"/>
      <c r="H13" s="1001"/>
      <c r="I13" s="1192"/>
      <c r="J13" s="1001"/>
      <c r="K13" s="1001"/>
      <c r="L13" s="1001"/>
    </row>
    <row r="14" spans="2:12" ht="18" x14ac:dyDescent="0.25">
      <c r="B14" s="1180"/>
      <c r="C14" s="1179"/>
      <c r="D14" s="1001"/>
      <c r="E14" s="1001"/>
      <c r="F14" s="1192"/>
      <c r="G14" s="1001"/>
      <c r="H14" s="1001"/>
      <c r="I14" s="1192"/>
      <c r="J14" s="1187"/>
      <c r="K14" s="1001"/>
      <c r="L14" s="1001"/>
    </row>
    <row r="15" spans="2:12" ht="15.75" x14ac:dyDescent="0.25">
      <c r="B15" s="106"/>
      <c r="C15" s="106"/>
      <c r="D15" s="106"/>
      <c r="E15" s="106"/>
      <c r="F15" s="1193"/>
      <c r="G15" s="1001"/>
      <c r="H15" s="106"/>
      <c r="I15" s="1193"/>
      <c r="J15" s="106"/>
      <c r="K15" s="1001"/>
      <c r="L15" s="106"/>
    </row>
    <row r="16" spans="2:12" ht="18" x14ac:dyDescent="0.25">
      <c r="B16" s="1197"/>
      <c r="C16" s="1179"/>
      <c r="D16" s="106"/>
      <c r="E16" s="1001"/>
      <c r="F16" s="1193"/>
      <c r="G16" s="1001"/>
      <c r="H16" s="106"/>
      <c r="I16" s="106"/>
      <c r="J16" s="1195"/>
      <c r="K16" s="106"/>
      <c r="L16" s="106"/>
    </row>
    <row r="17" spans="2:12" ht="15.75" x14ac:dyDescent="0.25">
      <c r="B17" s="106"/>
      <c r="C17" s="106"/>
      <c r="D17" s="106"/>
      <c r="E17" s="1001"/>
      <c r="F17" s="106"/>
      <c r="G17" s="1179"/>
      <c r="H17" s="106"/>
      <c r="I17" s="106"/>
      <c r="J17" s="106"/>
      <c r="K17" s="106"/>
      <c r="L17" s="106"/>
    </row>
    <row r="18" spans="2:12" ht="15.75" x14ac:dyDescent="0.25">
      <c r="B18" s="106"/>
      <c r="C18" s="106"/>
      <c r="D18" s="106"/>
      <c r="E18" s="106"/>
      <c r="F18" s="106"/>
      <c r="G18" s="1015"/>
      <c r="H18" s="106"/>
      <c r="I18" s="106"/>
      <c r="J18" s="106"/>
      <c r="K18" s="106"/>
      <c r="L18" s="106"/>
    </row>
    <row r="19" spans="2:12" ht="15.75" x14ac:dyDescent="0.25">
      <c r="B19" s="106"/>
      <c r="C19" s="106"/>
      <c r="D19" s="106"/>
      <c r="E19" s="106"/>
      <c r="F19" s="106"/>
      <c r="G19" s="106"/>
      <c r="H19" s="106"/>
      <c r="I19" s="106"/>
      <c r="J19" s="106"/>
      <c r="K19" s="106"/>
      <c r="L19" s="106"/>
    </row>
    <row r="20" spans="2:12" ht="15.75" x14ac:dyDescent="0.25">
      <c r="B20" s="106"/>
      <c r="C20" s="106"/>
      <c r="D20" s="106"/>
      <c r="E20" s="106"/>
      <c r="F20" s="106"/>
      <c r="G20" s="106"/>
      <c r="H20" s="106"/>
      <c r="I20" s="106"/>
      <c r="J20" s="106"/>
      <c r="K20" s="106"/>
      <c r="L20" s="106"/>
    </row>
    <row r="21" spans="2:12" ht="15.75" x14ac:dyDescent="0.25">
      <c r="B21" s="106"/>
      <c r="C21" s="106"/>
      <c r="D21" s="106"/>
      <c r="E21" s="106"/>
      <c r="F21" s="106"/>
      <c r="G21" s="106"/>
      <c r="H21" s="106"/>
      <c r="I21" s="106"/>
      <c r="J21" s="106"/>
      <c r="K21" s="106"/>
      <c r="L21" s="106"/>
    </row>
  </sheetData>
  <mergeCells count="1">
    <mergeCell ref="B2:L2"/>
  </mergeCells>
  <printOptions horizontalCentered="1" verticalCentered="1"/>
  <pageMargins left="0" right="0" top="0.74803149606299213" bottom="0.74803149606299213" header="0.31496062992125984" footer="0.31496062992125984"/>
  <pageSetup paperSize="5"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sqref="A1:J1"/>
    </sheetView>
  </sheetViews>
  <sheetFormatPr baseColWidth="10" defaultRowHeight="15" x14ac:dyDescent="0.25"/>
  <cols>
    <col min="1" max="1" width="7.42578125" customWidth="1"/>
    <col min="2" max="2" width="22.28515625" customWidth="1"/>
    <col min="3" max="3" width="22.42578125" customWidth="1"/>
    <col min="4" max="4" width="19" customWidth="1"/>
    <col min="5" max="5" width="12" customWidth="1"/>
    <col min="6" max="6" width="20" customWidth="1"/>
    <col min="7" max="7" width="14.85546875" customWidth="1"/>
    <col min="8" max="8" width="9.5703125" customWidth="1"/>
    <col min="9" max="9" width="21.5703125" customWidth="1"/>
    <col min="10" max="10" width="21.28515625" customWidth="1"/>
    <col min="12" max="12" width="19.140625" bestFit="1" customWidth="1"/>
  </cols>
  <sheetData>
    <row r="1" spans="1:11" ht="15.75" x14ac:dyDescent="0.25">
      <c r="A1" s="1463" t="s">
        <v>391</v>
      </c>
      <c r="B1" s="1463"/>
      <c r="C1" s="1463"/>
      <c r="D1" s="1463"/>
      <c r="E1" s="1463"/>
      <c r="F1" s="1463"/>
      <c r="G1" s="1463"/>
      <c r="H1" s="1463"/>
      <c r="I1" s="1463"/>
      <c r="J1" s="1463"/>
      <c r="K1" s="548"/>
    </row>
    <row r="2" spans="1:11" x14ac:dyDescent="0.25">
      <c r="A2" s="1464" t="s">
        <v>354</v>
      </c>
      <c r="B2" s="1464"/>
      <c r="C2" s="1464"/>
      <c r="D2" s="1464"/>
      <c r="E2" s="1464"/>
      <c r="F2" s="1464"/>
      <c r="G2" s="1464"/>
      <c r="H2" s="1464"/>
      <c r="I2" s="1464"/>
      <c r="J2" s="1464"/>
      <c r="K2" s="548"/>
    </row>
    <row r="3" spans="1:11" ht="15.75" thickBot="1" x14ac:dyDescent="0.3">
      <c r="A3" s="399" t="s">
        <v>296</v>
      </c>
      <c r="B3" s="496" t="s">
        <v>351</v>
      </c>
      <c r="C3" s="1465" t="s">
        <v>352</v>
      </c>
      <c r="D3" s="1465"/>
      <c r="E3" s="1476" t="s">
        <v>299</v>
      </c>
      <c r="F3" s="1476"/>
      <c r="G3" s="78" t="s">
        <v>353</v>
      </c>
      <c r="H3" s="547" t="s">
        <v>73</v>
      </c>
      <c r="I3" s="552"/>
      <c r="J3" s="552"/>
      <c r="K3" s="548"/>
    </row>
    <row r="4" spans="1:11" ht="19.5" thickTop="1" thickBot="1" x14ac:dyDescent="0.3">
      <c r="A4" s="395" t="s">
        <v>51</v>
      </c>
      <c r="B4" s="207" t="s">
        <v>52</v>
      </c>
      <c r="C4" s="395" t="s">
        <v>61</v>
      </c>
      <c r="D4" s="207" t="s">
        <v>53</v>
      </c>
      <c r="E4" s="207" t="s">
        <v>54</v>
      </c>
      <c r="F4" s="208" t="s">
        <v>141</v>
      </c>
      <c r="G4" s="207" t="s">
        <v>55</v>
      </c>
      <c r="H4" s="208" t="s">
        <v>84</v>
      </c>
      <c r="I4" s="208" t="s">
        <v>298</v>
      </c>
      <c r="J4" s="207" t="s">
        <v>94</v>
      </c>
      <c r="K4" s="208" t="s">
        <v>402</v>
      </c>
    </row>
    <row r="5" spans="1:11" ht="21" thickTop="1" thickBot="1" x14ac:dyDescent="0.3">
      <c r="A5" s="1460">
        <v>2</v>
      </c>
      <c r="B5" s="1477" t="s">
        <v>60</v>
      </c>
      <c r="C5" s="1413">
        <v>34404936924</v>
      </c>
      <c r="D5" s="1413">
        <v>34404936924</v>
      </c>
      <c r="E5" s="1648" t="s">
        <v>56</v>
      </c>
      <c r="F5" s="1649">
        <v>34404936924</v>
      </c>
      <c r="G5" s="1438" t="s">
        <v>300</v>
      </c>
      <c r="H5" s="502" t="s">
        <v>82</v>
      </c>
      <c r="I5" s="94">
        <v>11468312308</v>
      </c>
      <c r="J5" s="181" t="s">
        <v>95</v>
      </c>
      <c r="K5" s="1682">
        <v>1</v>
      </c>
    </row>
    <row r="6" spans="1:11" ht="21" thickTop="1" thickBot="1" x14ac:dyDescent="0.3">
      <c r="A6" s="1461"/>
      <c r="B6" s="1478"/>
      <c r="C6" s="1414"/>
      <c r="D6" s="1414"/>
      <c r="E6" s="1503"/>
      <c r="F6" s="1650"/>
      <c r="G6" s="1655"/>
      <c r="H6" s="503" t="s">
        <v>357</v>
      </c>
      <c r="I6" s="129">
        <v>2867078077</v>
      </c>
      <c r="J6" s="185" t="s">
        <v>107</v>
      </c>
      <c r="K6" s="1683"/>
    </row>
    <row r="7" spans="1:11" ht="21" thickTop="1" thickBot="1" x14ac:dyDescent="0.3">
      <c r="A7" s="1461"/>
      <c r="B7" s="1478"/>
      <c r="C7" s="1414"/>
      <c r="D7" s="1414"/>
      <c r="E7" s="1503"/>
      <c r="F7" s="1650"/>
      <c r="G7" s="1655"/>
      <c r="H7" s="503" t="s">
        <v>358</v>
      </c>
      <c r="I7" s="129">
        <v>5734156154</v>
      </c>
      <c r="J7" s="185" t="s">
        <v>147</v>
      </c>
      <c r="K7" s="1683"/>
    </row>
    <row r="8" spans="1:11" ht="21" thickTop="1" thickBot="1" x14ac:dyDescent="0.3">
      <c r="A8" s="1461"/>
      <c r="B8" s="1478"/>
      <c r="C8" s="1414"/>
      <c r="D8" s="1414"/>
      <c r="E8" s="1503"/>
      <c r="F8" s="1650"/>
      <c r="G8" s="1655"/>
      <c r="H8" s="503" t="s">
        <v>153</v>
      </c>
      <c r="I8" s="200">
        <v>2867078077</v>
      </c>
      <c r="J8" s="185" t="s">
        <v>156</v>
      </c>
      <c r="K8" s="1683"/>
    </row>
    <row r="9" spans="1:11" ht="19.5" thickTop="1" thickBot="1" x14ac:dyDescent="0.3">
      <c r="A9" s="1461"/>
      <c r="B9" s="1478"/>
      <c r="C9" s="1414"/>
      <c r="D9" s="1414"/>
      <c r="E9" s="1503"/>
      <c r="F9" s="1650"/>
      <c r="G9" s="1655"/>
      <c r="H9" s="504" t="s">
        <v>359</v>
      </c>
      <c r="I9" s="201">
        <v>2867078077</v>
      </c>
      <c r="J9" s="507" t="s">
        <v>163</v>
      </c>
      <c r="K9" s="1683"/>
    </row>
    <row r="10" spans="1:11" ht="19.5" thickTop="1" thickBot="1" x14ac:dyDescent="0.3">
      <c r="A10" s="1461"/>
      <c r="B10" s="1478"/>
      <c r="C10" s="1414"/>
      <c r="D10" s="1414"/>
      <c r="E10" s="1503"/>
      <c r="F10" s="1650"/>
      <c r="G10" s="1655"/>
      <c r="H10" s="504" t="s">
        <v>360</v>
      </c>
      <c r="I10" s="139">
        <v>8601234231</v>
      </c>
      <c r="J10" s="545" t="s">
        <v>259</v>
      </c>
      <c r="K10" s="1683"/>
    </row>
    <row r="11" spans="1:11" ht="16.5" thickTop="1" thickBot="1" x14ac:dyDescent="0.3">
      <c r="A11" s="1462"/>
      <c r="B11" s="1479"/>
      <c r="C11" s="1415"/>
      <c r="D11" s="1415"/>
      <c r="E11" s="1504"/>
      <c r="F11" s="1651"/>
      <c r="G11" s="1655"/>
      <c r="H11" s="199" t="s">
        <v>3</v>
      </c>
      <c r="I11" s="583">
        <f>I5+I6+I7+I8+I9+I10</f>
        <v>34404936924</v>
      </c>
      <c r="J11" s="136">
        <f>F5-I11</f>
        <v>0</v>
      </c>
      <c r="K11" s="1683"/>
    </row>
    <row r="12" spans="1:11" ht="18.75" customHeight="1" thickTop="1" thickBot="1" x14ac:dyDescent="0.3">
      <c r="A12" s="1460">
        <v>3</v>
      </c>
      <c r="B12" s="1477" t="s">
        <v>142</v>
      </c>
      <c r="C12" s="356" t="s">
        <v>397</v>
      </c>
      <c r="D12" s="183">
        <v>824780196</v>
      </c>
      <c r="E12" s="1648" t="s">
        <v>57</v>
      </c>
      <c r="F12" s="1658">
        <f>D14+D12</f>
        <v>10424671391</v>
      </c>
      <c r="G12" s="1655"/>
      <c r="H12" s="1646" t="s">
        <v>83</v>
      </c>
      <c r="I12" s="1498">
        <v>4837619153</v>
      </c>
      <c r="J12" s="1525" t="s">
        <v>95</v>
      </c>
      <c r="K12" s="1684">
        <v>1</v>
      </c>
    </row>
    <row r="13" spans="1:11" ht="16.5" thickTop="1" thickBot="1" x14ac:dyDescent="0.3">
      <c r="A13" s="1461"/>
      <c r="B13" s="1478"/>
      <c r="C13" s="544" t="s">
        <v>143</v>
      </c>
      <c r="D13" s="129">
        <v>11174104476</v>
      </c>
      <c r="E13" s="1503"/>
      <c r="F13" s="1659"/>
      <c r="G13" s="1655"/>
      <c r="H13" s="1647"/>
      <c r="I13" s="1469"/>
      <c r="J13" s="1525"/>
      <c r="K13" s="1684"/>
    </row>
    <row r="14" spans="1:11" ht="19.5" thickTop="1" thickBot="1" x14ac:dyDescent="0.3">
      <c r="A14" s="1461"/>
      <c r="B14" s="1478"/>
      <c r="C14" s="1402" t="s">
        <v>162</v>
      </c>
      <c r="D14" s="1467">
        <v>9599891195</v>
      </c>
      <c r="E14" s="1503"/>
      <c r="F14" s="1659"/>
      <c r="G14" s="1655"/>
      <c r="H14" s="553" t="s">
        <v>108</v>
      </c>
      <c r="I14" s="200">
        <v>1862350746</v>
      </c>
      <c r="J14" s="1439"/>
      <c r="K14" s="1684"/>
    </row>
    <row r="15" spans="1:11" ht="19.5" thickTop="1" thickBot="1" x14ac:dyDescent="0.3">
      <c r="A15" s="1461"/>
      <c r="B15" s="1478"/>
      <c r="C15" s="1414"/>
      <c r="D15" s="1468"/>
      <c r="E15" s="1503"/>
      <c r="F15" s="1659"/>
      <c r="G15" s="1655"/>
      <c r="H15" s="504" t="s">
        <v>160</v>
      </c>
      <c r="I15" s="201">
        <v>931175373</v>
      </c>
      <c r="J15" s="128" t="s">
        <v>147</v>
      </c>
      <c r="K15" s="1684"/>
    </row>
    <row r="16" spans="1:11" ht="19.5" thickTop="1" thickBot="1" x14ac:dyDescent="0.3">
      <c r="A16" s="1461"/>
      <c r="B16" s="1478"/>
      <c r="C16" s="1466"/>
      <c r="D16" s="1469"/>
      <c r="E16" s="1657"/>
      <c r="F16" s="1660"/>
      <c r="G16" s="1655"/>
      <c r="H16" s="504" t="s">
        <v>161</v>
      </c>
      <c r="I16" s="129">
        <v>931175373</v>
      </c>
      <c r="J16" s="201">
        <v>9599891195</v>
      </c>
      <c r="K16" s="1684"/>
    </row>
    <row r="17" spans="1:12" ht="24" thickTop="1" thickBot="1" x14ac:dyDescent="0.3">
      <c r="A17" s="1461"/>
      <c r="B17" s="1478"/>
      <c r="C17" s="544"/>
      <c r="D17" s="541">
        <f>D14/11</f>
        <v>872717381.36363637</v>
      </c>
      <c r="E17" s="551" t="s">
        <v>301</v>
      </c>
      <c r="F17" s="544"/>
      <c r="G17" s="1655"/>
      <c r="H17" s="504" t="s">
        <v>361</v>
      </c>
      <c r="I17" s="201">
        <v>931175373</v>
      </c>
      <c r="J17" s="343">
        <v>912799700</v>
      </c>
      <c r="K17" s="1684"/>
    </row>
    <row r="18" spans="1:12" ht="19.5" thickTop="1" thickBot="1" x14ac:dyDescent="0.3">
      <c r="A18" s="1461"/>
      <c r="B18" s="1478"/>
      <c r="C18" s="546"/>
      <c r="D18" s="541"/>
      <c r="E18" s="550"/>
      <c r="F18" s="544"/>
      <c r="G18" s="1655"/>
      <c r="H18" s="504" t="s">
        <v>362</v>
      </c>
      <c r="I18" s="236">
        <v>931175373</v>
      </c>
      <c r="J18" s="200"/>
      <c r="K18" s="1684"/>
    </row>
    <row r="19" spans="1:12" ht="24" thickTop="1" thickBot="1" x14ac:dyDescent="0.3">
      <c r="A19" s="1462"/>
      <c r="B19" s="1478"/>
      <c r="C19" s="401" t="s">
        <v>297</v>
      </c>
      <c r="D19" s="541">
        <v>912799700</v>
      </c>
      <c r="E19" s="444" t="s">
        <v>312</v>
      </c>
      <c r="F19" s="542">
        <f>D19+D14</f>
        <v>10512690895</v>
      </c>
      <c r="G19" s="1655"/>
      <c r="H19" s="202" t="s">
        <v>3</v>
      </c>
      <c r="I19" s="135">
        <f>I12+I14+I15+I16+I17+I18</f>
        <v>10424671391</v>
      </c>
      <c r="J19" s="584">
        <f>J16+J17</f>
        <v>10512690895</v>
      </c>
      <c r="K19" s="1684"/>
      <c r="L19" s="91"/>
    </row>
    <row r="20" spans="1:12" ht="19.5" thickTop="1" thickBot="1" x14ac:dyDescent="0.3">
      <c r="A20" s="1460">
        <v>4</v>
      </c>
      <c r="B20" s="1508" t="s">
        <v>129</v>
      </c>
      <c r="C20" s="1413">
        <v>3744179600</v>
      </c>
      <c r="D20" s="1498">
        <f>C20+C30</f>
        <v>9215958600</v>
      </c>
      <c r="E20" s="1454" t="s">
        <v>58</v>
      </c>
      <c r="F20" s="1652">
        <v>2246776654</v>
      </c>
      <c r="G20" s="1655"/>
      <c r="H20" s="505" t="s">
        <v>363</v>
      </c>
      <c r="I20" s="203">
        <v>1248059864</v>
      </c>
      <c r="J20" s="181" t="s">
        <v>95</v>
      </c>
      <c r="K20" s="1682">
        <v>0.7</v>
      </c>
    </row>
    <row r="21" spans="1:12" ht="19.5" thickTop="1" thickBot="1" x14ac:dyDescent="0.3">
      <c r="A21" s="1461"/>
      <c r="B21" s="1509"/>
      <c r="C21" s="1414"/>
      <c r="D21" s="1468"/>
      <c r="E21" s="1455"/>
      <c r="F21" s="1653"/>
      <c r="G21" s="1655"/>
      <c r="H21" s="553" t="s">
        <v>97</v>
      </c>
      <c r="I21" s="204">
        <v>622319938</v>
      </c>
      <c r="J21" s="182" t="s">
        <v>111</v>
      </c>
      <c r="K21" s="1682"/>
    </row>
    <row r="22" spans="1:12" ht="19.5" thickTop="1" thickBot="1" x14ac:dyDescent="0.3">
      <c r="A22" s="1461"/>
      <c r="B22" s="1509"/>
      <c r="C22" s="1414"/>
      <c r="D22" s="1468"/>
      <c r="E22" s="1455"/>
      <c r="F22" s="1653"/>
      <c r="G22" s="1655"/>
      <c r="H22" s="504" t="s">
        <v>109</v>
      </c>
      <c r="I22" s="204">
        <v>239212349</v>
      </c>
      <c r="J22" s="1524" t="s">
        <v>146</v>
      </c>
      <c r="K22" s="1682"/>
    </row>
    <row r="23" spans="1:12" ht="19.5" thickTop="1" thickBot="1" x14ac:dyDescent="0.3">
      <c r="A23" s="1461"/>
      <c r="B23" s="1509"/>
      <c r="C23" s="1414"/>
      <c r="D23" s="1468"/>
      <c r="E23" s="1455"/>
      <c r="F23" s="1654"/>
      <c r="G23" s="1655"/>
      <c r="H23" s="504" t="s">
        <v>110</v>
      </c>
      <c r="I23" s="204">
        <v>137184503</v>
      </c>
      <c r="J23" s="1439"/>
      <c r="K23" s="1682"/>
    </row>
    <row r="24" spans="1:12" ht="19.5" thickTop="1" thickBot="1" x14ac:dyDescent="0.3">
      <c r="A24" s="1461"/>
      <c r="B24" s="1509"/>
      <c r="C24" s="1414"/>
      <c r="D24" s="1468"/>
      <c r="E24" s="504" t="s">
        <v>291</v>
      </c>
      <c r="F24" s="149">
        <v>328583654</v>
      </c>
      <c r="G24" s="1655"/>
      <c r="H24" s="1502" t="s">
        <v>158</v>
      </c>
      <c r="I24" s="570">
        <v>328583654</v>
      </c>
      <c r="J24" s="1524" t="s">
        <v>389</v>
      </c>
      <c r="K24" s="1682"/>
      <c r="L24" s="1685"/>
    </row>
    <row r="25" spans="1:12" ht="19.5" thickTop="1" thickBot="1" x14ac:dyDescent="0.3">
      <c r="A25" s="1461"/>
      <c r="B25" s="1509"/>
      <c r="C25" s="1414"/>
      <c r="D25" s="1468"/>
      <c r="E25" s="504" t="s">
        <v>292</v>
      </c>
      <c r="F25" s="149">
        <v>595241355</v>
      </c>
      <c r="G25" s="1655"/>
      <c r="H25" s="1503"/>
      <c r="I25" s="570">
        <v>595241355</v>
      </c>
      <c r="J25" s="1525"/>
      <c r="K25" s="1682"/>
      <c r="L25" s="1686"/>
    </row>
    <row r="26" spans="1:12" ht="19.5" thickTop="1" thickBot="1" x14ac:dyDescent="0.3">
      <c r="A26" s="1461"/>
      <c r="B26" s="1509"/>
      <c r="C26" s="1414"/>
      <c r="D26" s="1468"/>
      <c r="E26" s="504" t="s">
        <v>293</v>
      </c>
      <c r="F26" s="149">
        <v>449830161</v>
      </c>
      <c r="G26" s="1655"/>
      <c r="H26" s="1503"/>
      <c r="I26" s="570">
        <v>449830161</v>
      </c>
      <c r="J26" s="1525"/>
      <c r="K26" s="1682"/>
      <c r="L26" s="1686"/>
    </row>
    <row r="27" spans="1:12" ht="21.75" customHeight="1" thickTop="1" thickBot="1" x14ac:dyDescent="0.3">
      <c r="A27" s="1461"/>
      <c r="B27" s="1509"/>
      <c r="C27" s="1414"/>
      <c r="D27" s="1468"/>
      <c r="E27" s="685" t="s">
        <v>390</v>
      </c>
      <c r="F27" s="543"/>
      <c r="G27" s="1655"/>
      <c r="H27" s="1503"/>
      <c r="I27" s="571">
        <v>123747776</v>
      </c>
      <c r="J27" s="1525"/>
      <c r="K27" s="1682"/>
      <c r="L27" s="1686"/>
    </row>
    <row r="28" spans="1:12" ht="21" customHeight="1" thickTop="1" thickBot="1" x14ac:dyDescent="0.3">
      <c r="A28" s="1461"/>
      <c r="B28" s="1509"/>
      <c r="C28" s="1414"/>
      <c r="D28" s="1468"/>
      <c r="E28" s="572" t="s">
        <v>586</v>
      </c>
      <c r="F28" s="235"/>
      <c r="G28" s="1655"/>
      <c r="H28" s="1504"/>
      <c r="I28" s="586">
        <v>1000000000</v>
      </c>
      <c r="J28" s="1439"/>
      <c r="K28" s="1682"/>
    </row>
    <row r="29" spans="1:12" ht="20.25" customHeight="1" thickTop="1" thickBot="1" x14ac:dyDescent="0.3">
      <c r="A29" s="1462"/>
      <c r="B29" s="1510"/>
      <c r="C29" s="1415"/>
      <c r="D29" s="1468"/>
      <c r="E29" s="137"/>
      <c r="F29" s="149"/>
      <c r="G29" s="1655"/>
      <c r="H29" s="205" t="s">
        <v>3</v>
      </c>
      <c r="I29" s="415">
        <f>I20+I21+I22+I23+I24+I25+I26+I27</f>
        <v>3744179600</v>
      </c>
      <c r="J29" s="169"/>
      <c r="K29" s="1682"/>
    </row>
    <row r="30" spans="1:12" ht="21" thickTop="1" thickBot="1" x14ac:dyDescent="0.3">
      <c r="A30" s="1460">
        <v>5</v>
      </c>
      <c r="B30" s="1477" t="s">
        <v>85</v>
      </c>
      <c r="C30" s="1413">
        <v>5471779000</v>
      </c>
      <c r="D30" s="1468"/>
      <c r="E30" s="1500" t="s">
        <v>59</v>
      </c>
      <c r="F30" s="1652">
        <v>2179165381</v>
      </c>
      <c r="G30" s="1655"/>
      <c r="H30" s="502" t="s">
        <v>96</v>
      </c>
      <c r="I30" s="203">
        <v>1355559240</v>
      </c>
      <c r="J30" s="1438" t="s">
        <v>111</v>
      </c>
      <c r="K30" s="1682"/>
      <c r="L30" s="91"/>
    </row>
    <row r="31" spans="1:12" ht="21" thickTop="1" thickBot="1" x14ac:dyDescent="0.3">
      <c r="A31" s="1461"/>
      <c r="B31" s="1478"/>
      <c r="C31" s="1414"/>
      <c r="D31" s="1468"/>
      <c r="E31" s="1501"/>
      <c r="F31" s="1654"/>
      <c r="G31" s="1656"/>
      <c r="H31" s="506" t="s">
        <v>364</v>
      </c>
      <c r="I31" s="206">
        <f>F30-I30</f>
        <v>823606141</v>
      </c>
      <c r="J31" s="1439"/>
      <c r="K31" s="1682"/>
    </row>
    <row r="32" spans="1:12" ht="19.5" thickTop="1" thickBot="1" x14ac:dyDescent="0.3">
      <c r="A32" s="1461"/>
      <c r="B32" s="1478"/>
      <c r="C32" s="1414"/>
      <c r="D32" s="1468"/>
      <c r="E32" s="504" t="s">
        <v>289</v>
      </c>
      <c r="F32" s="149">
        <v>807588424</v>
      </c>
      <c r="G32" s="1669" t="s">
        <v>288</v>
      </c>
      <c r="H32" s="1523" t="s">
        <v>159</v>
      </c>
      <c r="I32" s="578">
        <v>807588424</v>
      </c>
      <c r="J32" s="1524" t="s">
        <v>389</v>
      </c>
      <c r="K32" s="1682"/>
    </row>
    <row r="33" spans="1:12" ht="19.5" thickTop="1" thickBot="1" x14ac:dyDescent="0.3">
      <c r="A33" s="1461"/>
      <c r="B33" s="1478"/>
      <c r="C33" s="1414"/>
      <c r="D33" s="1468"/>
      <c r="E33" s="504" t="s">
        <v>368</v>
      </c>
      <c r="F33" s="149">
        <v>512723126</v>
      </c>
      <c r="G33" s="1669"/>
      <c r="H33" s="1523"/>
      <c r="I33" s="577">
        <v>512723126</v>
      </c>
      <c r="J33" s="1525"/>
      <c r="K33" s="1682"/>
    </row>
    <row r="34" spans="1:12" ht="19.5" thickTop="1" thickBot="1" x14ac:dyDescent="0.3">
      <c r="A34" s="1461"/>
      <c r="B34" s="1478"/>
      <c r="C34" s="1414"/>
      <c r="D34" s="1468"/>
      <c r="E34" s="504" t="s">
        <v>290</v>
      </c>
      <c r="F34" s="149">
        <v>431419490</v>
      </c>
      <c r="G34" s="1669"/>
      <c r="H34" s="1523"/>
      <c r="I34" s="578">
        <v>431419490</v>
      </c>
      <c r="J34" s="587">
        <f>I29+I30+I31+I32+I33+I34</f>
        <v>7675076021</v>
      </c>
      <c r="K34" s="1682"/>
    </row>
    <row r="35" spans="1:12" ht="19.5" thickTop="1" thickBot="1" x14ac:dyDescent="0.3">
      <c r="A35" s="1461"/>
      <c r="B35" s="1478"/>
      <c r="C35" s="1414"/>
      <c r="D35" s="1468"/>
      <c r="E35" s="504" t="s">
        <v>369</v>
      </c>
      <c r="F35" s="149">
        <v>420600557</v>
      </c>
      <c r="G35" s="1396" t="s">
        <v>287</v>
      </c>
      <c r="H35" s="504" t="s">
        <v>366</v>
      </c>
      <c r="I35" s="580">
        <v>420600557</v>
      </c>
      <c r="J35" s="1671">
        <f>I35+I36</f>
        <v>1540882579</v>
      </c>
      <c r="K35" s="1682"/>
    </row>
    <row r="36" spans="1:12" ht="19.5" thickTop="1" thickBot="1" x14ac:dyDescent="0.3">
      <c r="A36" s="1461"/>
      <c r="B36" s="1478"/>
      <c r="C36" s="1414"/>
      <c r="D36" s="1468"/>
      <c r="E36" s="504" t="s">
        <v>370</v>
      </c>
      <c r="F36" s="149">
        <v>1120282022</v>
      </c>
      <c r="G36" s="1670"/>
      <c r="H36" s="504" t="s">
        <v>365</v>
      </c>
      <c r="I36" s="581">
        <v>1120282022</v>
      </c>
      <c r="J36" s="1672"/>
      <c r="K36" s="1682"/>
    </row>
    <row r="37" spans="1:12" ht="19.5" thickTop="1" thickBot="1" x14ac:dyDescent="0.3">
      <c r="A37" s="1462"/>
      <c r="B37" s="1479"/>
      <c r="C37" s="1415"/>
      <c r="D37" s="1499"/>
      <c r="E37" s="572" t="s">
        <v>586</v>
      </c>
      <c r="F37" s="543"/>
      <c r="G37" s="400"/>
      <c r="H37" s="414"/>
      <c r="I37" s="586">
        <v>49372293</v>
      </c>
      <c r="J37" s="561">
        <f>J34+J35</f>
        <v>9215958600</v>
      </c>
      <c r="K37" s="1682"/>
      <c r="L37" s="1"/>
    </row>
    <row r="38" spans="1:12" ht="20.25" customHeight="1" thickTop="1" thickBot="1" x14ac:dyDescent="0.3">
      <c r="A38" s="225" t="s">
        <v>130</v>
      </c>
      <c r="B38" s="224">
        <v>55971506250</v>
      </c>
      <c r="C38" s="93"/>
      <c r="D38" s="186">
        <f>D5+D12+D14+D20</f>
        <v>54045566915</v>
      </c>
      <c r="E38" s="150"/>
      <c r="F38" s="574">
        <f>F5+F12+F20+F30</f>
        <v>49255550350</v>
      </c>
      <c r="G38" s="563" t="s">
        <v>152</v>
      </c>
      <c r="H38" s="593" t="s">
        <v>3</v>
      </c>
      <c r="I38" s="509">
        <f>J37+I28+I37</f>
        <v>10265330893</v>
      </c>
      <c r="J38" s="119" t="s">
        <v>392</v>
      </c>
      <c r="K38" s="1682"/>
    </row>
    <row r="39" spans="1:12" ht="19.5" thickTop="1" thickBot="1" x14ac:dyDescent="0.3">
      <c r="A39" s="481"/>
      <c r="B39" s="482"/>
      <c r="C39" s="454"/>
      <c r="D39" s="483"/>
      <c r="E39" s="484"/>
      <c r="F39" s="575">
        <f>F38-D12</f>
        <v>48430770154</v>
      </c>
      <c r="G39" s="566" t="s">
        <v>393</v>
      </c>
      <c r="H39" s="118"/>
      <c r="I39" s="585">
        <f>I38+J19+I11</f>
        <v>55182958712</v>
      </c>
      <c r="J39" s="567">
        <f>J37+J19+I11</f>
        <v>54133586419</v>
      </c>
      <c r="K39" s="453"/>
      <c r="L39" s="1"/>
    </row>
    <row r="40" spans="1:12" ht="19.5" customHeight="1" thickTop="1" thickBot="1" x14ac:dyDescent="0.3">
      <c r="A40" s="457"/>
      <c r="B40" s="121"/>
      <c r="C40" s="177"/>
      <c r="D40" s="121"/>
      <c r="E40" s="480"/>
      <c r="F40" s="576">
        <f>I24+I25+I26+I27+I32+I33+I34</f>
        <v>3249133986</v>
      </c>
      <c r="G40" s="499" t="s">
        <v>349</v>
      </c>
      <c r="H40" s="1673" t="s">
        <v>367</v>
      </c>
      <c r="I40" s="1674"/>
      <c r="J40" s="1675"/>
      <c r="K40" s="548"/>
      <c r="L40" s="91"/>
    </row>
    <row r="41" spans="1:12" ht="20.25" customHeight="1" thickBot="1" x14ac:dyDescent="0.3">
      <c r="A41" s="1663" t="s">
        <v>394</v>
      </c>
      <c r="B41" s="1687"/>
      <c r="C41" s="412">
        <v>56652400890</v>
      </c>
      <c r="D41" s="412"/>
      <c r="E41" s="485"/>
      <c r="F41" s="575">
        <f>F39+F40</f>
        <v>51679904140</v>
      </c>
      <c r="G41" s="582" t="s">
        <v>285</v>
      </c>
      <c r="H41" s="1676"/>
      <c r="I41" s="1677"/>
      <c r="J41" s="1678"/>
      <c r="K41" s="548"/>
    </row>
    <row r="42" spans="1:12" ht="17.25" customHeight="1" thickBot="1" x14ac:dyDescent="0.3">
      <c r="A42" s="1661" t="s">
        <v>100</v>
      </c>
      <c r="B42" s="1662"/>
      <c r="C42" s="681">
        <f>F41+F42</f>
        <v>53220786719</v>
      </c>
      <c r="D42" s="681"/>
      <c r="E42" s="480"/>
      <c r="F42" s="579">
        <f>I35+I36</f>
        <v>1540882579</v>
      </c>
      <c r="G42" s="500" t="s">
        <v>350</v>
      </c>
      <c r="H42" s="1676"/>
      <c r="I42" s="1677"/>
      <c r="J42" s="1678"/>
      <c r="K42" s="548"/>
    </row>
    <row r="43" spans="1:12" ht="23.25" customHeight="1" thickTop="1" thickBot="1" x14ac:dyDescent="0.3">
      <c r="A43" s="1663" t="s">
        <v>128</v>
      </c>
      <c r="B43" s="1664"/>
      <c r="C43" s="565">
        <v>912799700</v>
      </c>
      <c r="D43" s="565">
        <f>C42+C43</f>
        <v>54133586419</v>
      </c>
      <c r="E43" s="455"/>
      <c r="F43" s="93">
        <f>F41+F42</f>
        <v>53220786719</v>
      </c>
      <c r="G43" s="456" t="s">
        <v>286</v>
      </c>
      <c r="H43" s="1679"/>
      <c r="I43" s="1680"/>
      <c r="J43" s="1681"/>
      <c r="K43" s="512"/>
    </row>
    <row r="44" spans="1:12" ht="19.5" customHeight="1" thickTop="1" thickBot="1" x14ac:dyDescent="0.35">
      <c r="A44" s="1665" t="s">
        <v>585</v>
      </c>
      <c r="B44" s="1666"/>
      <c r="C44" s="682">
        <f>I37+I28</f>
        <v>1049372293</v>
      </c>
      <c r="D44" s="683">
        <f>D43+C44</f>
        <v>55182958712</v>
      </c>
      <c r="E44" s="455"/>
      <c r="F44" s="508">
        <v>912799700</v>
      </c>
      <c r="G44" s="562" t="s">
        <v>312</v>
      </c>
      <c r="H44" s="558"/>
      <c r="I44" s="559"/>
      <c r="J44" s="559"/>
      <c r="K44" s="493"/>
    </row>
    <row r="45" spans="1:12" ht="21.75" customHeight="1" thickTop="1" thickBot="1" x14ac:dyDescent="0.3">
      <c r="A45" s="1667" t="s">
        <v>584</v>
      </c>
      <c r="B45" s="1668"/>
      <c r="C45" s="684">
        <f>C41-C42-C43-C44</f>
        <v>1469442178</v>
      </c>
      <c r="D45" s="683"/>
      <c r="E45" s="455"/>
      <c r="F45" s="93">
        <f>F43+F44</f>
        <v>54133586419</v>
      </c>
      <c r="G45" s="562" t="s">
        <v>371</v>
      </c>
      <c r="H45" s="558"/>
      <c r="I45" s="352"/>
      <c r="J45" s="559"/>
      <c r="K45" s="91"/>
    </row>
    <row r="46" spans="1:12" ht="15.75" thickTop="1" x14ac:dyDescent="0.25">
      <c r="C46" s="230"/>
    </row>
    <row r="47" spans="1:12" x14ac:dyDescent="0.25">
      <c r="C47" s="573"/>
      <c r="D47" s="501"/>
    </row>
    <row r="48" spans="1:12" x14ac:dyDescent="0.25">
      <c r="C48" s="568"/>
      <c r="D48" s="569"/>
    </row>
    <row r="49" spans="10:10" x14ac:dyDescent="0.25">
      <c r="J49" s="560"/>
    </row>
    <row r="50" spans="10:10" x14ac:dyDescent="0.25">
      <c r="J50" s="560"/>
    </row>
  </sheetData>
  <mergeCells count="50">
    <mergeCell ref="K5:K11"/>
    <mergeCell ref="K12:K19"/>
    <mergeCell ref="K20:K38"/>
    <mergeCell ref="L24:L27"/>
    <mergeCell ref="A41:B41"/>
    <mergeCell ref="J22:J23"/>
    <mergeCell ref="H24:H28"/>
    <mergeCell ref="J24:J28"/>
    <mergeCell ref="I12:I13"/>
    <mergeCell ref="J12:J14"/>
    <mergeCell ref="C14:C16"/>
    <mergeCell ref="D14:D16"/>
    <mergeCell ref="A20:A29"/>
    <mergeCell ref="B20:B29"/>
    <mergeCell ref="C20:C29"/>
    <mergeCell ref="D20:D37"/>
    <mergeCell ref="A42:B42"/>
    <mergeCell ref="A43:B43"/>
    <mergeCell ref="A44:B44"/>
    <mergeCell ref="A45:B45"/>
    <mergeCell ref="J30:J31"/>
    <mergeCell ref="G32:G34"/>
    <mergeCell ref="H32:H34"/>
    <mergeCell ref="J32:J33"/>
    <mergeCell ref="G35:G36"/>
    <mergeCell ref="J35:J36"/>
    <mergeCell ref="A30:A37"/>
    <mergeCell ref="B30:B37"/>
    <mergeCell ref="C30:C37"/>
    <mergeCell ref="E30:E31"/>
    <mergeCell ref="F30:F31"/>
    <mergeCell ref="H40:J43"/>
    <mergeCell ref="E20:E23"/>
    <mergeCell ref="F20:F23"/>
    <mergeCell ref="G5:G31"/>
    <mergeCell ref="A12:A19"/>
    <mergeCell ref="B12:B19"/>
    <mergeCell ref="E12:E16"/>
    <mergeCell ref="F12:F16"/>
    <mergeCell ref="H12:H13"/>
    <mergeCell ref="A1:J1"/>
    <mergeCell ref="A2:J2"/>
    <mergeCell ref="C3:D3"/>
    <mergeCell ref="E3:F3"/>
    <mergeCell ref="A5:A11"/>
    <mergeCell ref="B5:B11"/>
    <mergeCell ref="C5:C11"/>
    <mergeCell ref="D5:D11"/>
    <mergeCell ref="E5:E11"/>
    <mergeCell ref="F5:F11"/>
  </mergeCells>
  <printOptions horizontalCentered="1" verticalCentered="1"/>
  <pageMargins left="0.11811023622047245" right="0" top="0" bottom="0" header="0.31496062992125984" footer="0.31496062992125984"/>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
  <sheetViews>
    <sheetView workbookViewId="0"/>
  </sheetViews>
  <sheetFormatPr baseColWidth="10" defaultRowHeight="15" x14ac:dyDescent="0.25"/>
  <cols>
    <col min="1" max="1" width="9.7109375" customWidth="1"/>
    <col min="2" max="2" width="20.28515625" customWidth="1"/>
    <col min="3" max="3" width="19.85546875" customWidth="1"/>
    <col min="4" max="4" width="20.140625" customWidth="1"/>
    <col min="5" max="5" width="20.140625" style="596" customWidth="1"/>
    <col min="6" max="6" width="10.85546875" customWidth="1"/>
    <col min="7" max="7" width="11.85546875" style="596" customWidth="1"/>
    <col min="8" max="8" width="19.140625" style="596" customWidth="1"/>
    <col min="9" max="9" width="16.85546875" customWidth="1"/>
  </cols>
  <sheetData>
    <row r="3" spans="1:9" ht="15.75" x14ac:dyDescent="0.25">
      <c r="A3" s="1418" t="s">
        <v>409</v>
      </c>
      <c r="B3" s="1418"/>
      <c r="C3" s="1418"/>
      <c r="D3" s="1418"/>
      <c r="E3" s="1418"/>
      <c r="F3" s="1418"/>
      <c r="G3" s="1418"/>
      <c r="H3" s="1418"/>
      <c r="I3" s="1418"/>
    </row>
    <row r="4" spans="1:9" x14ac:dyDescent="0.25">
      <c r="A4" s="596"/>
      <c r="B4" s="596"/>
      <c r="C4" s="596"/>
      <c r="D4" s="596"/>
      <c r="F4" s="596"/>
      <c r="I4" s="596"/>
    </row>
    <row r="5" spans="1:9" ht="15.75" x14ac:dyDescent="0.25">
      <c r="A5" s="1418" t="s">
        <v>404</v>
      </c>
      <c r="B5" s="1418"/>
      <c r="C5" s="1418"/>
      <c r="D5" s="1418"/>
      <c r="E5" s="1418"/>
      <c r="F5" s="1418"/>
      <c r="G5" s="1418"/>
      <c r="H5" s="1418"/>
      <c r="I5" s="1418"/>
    </row>
    <row r="6" spans="1:9" s="596" customFormat="1" ht="15.75" thickBot="1" x14ac:dyDescent="0.3"/>
    <row r="7" spans="1:9" ht="27" customHeight="1" thickBot="1" x14ac:dyDescent="0.3">
      <c r="A7" s="368" t="s">
        <v>0</v>
      </c>
      <c r="B7" s="368" t="s">
        <v>372</v>
      </c>
      <c r="C7" s="368" t="s">
        <v>373</v>
      </c>
      <c r="D7" s="368" t="s">
        <v>374</v>
      </c>
      <c r="E7" s="368" t="s">
        <v>3</v>
      </c>
      <c r="F7" s="598" t="s">
        <v>402</v>
      </c>
      <c r="G7" s="598" t="s">
        <v>403</v>
      </c>
      <c r="H7" s="618" t="s">
        <v>406</v>
      </c>
      <c r="I7" s="619" t="s">
        <v>405</v>
      </c>
    </row>
    <row r="8" spans="1:9" ht="24" customHeight="1" x14ac:dyDescent="0.25">
      <c r="A8" s="603">
        <v>2010</v>
      </c>
      <c r="B8" s="604">
        <v>37709163307</v>
      </c>
      <c r="C8" s="604">
        <v>9897362364</v>
      </c>
      <c r="D8" s="604">
        <v>7305174329</v>
      </c>
      <c r="E8" s="604">
        <f>B8+C8+D8</f>
        <v>54911700000</v>
      </c>
      <c r="F8" s="605">
        <v>0.89</v>
      </c>
      <c r="G8" s="615">
        <v>0.11</v>
      </c>
      <c r="H8" s="616">
        <f>E8+F8+G8</f>
        <v>54911700001</v>
      </c>
      <c r="I8" s="617">
        <v>0</v>
      </c>
    </row>
    <row r="9" spans="1:9" ht="22.5" customHeight="1" thickBot="1" x14ac:dyDescent="0.3">
      <c r="A9" s="603">
        <v>2011</v>
      </c>
      <c r="B9" s="604">
        <v>34404936924</v>
      </c>
      <c r="C9" s="604">
        <v>10512690895</v>
      </c>
      <c r="D9" s="604">
        <v>10882069322</v>
      </c>
      <c r="E9" s="604">
        <f>B9+C9+D9</f>
        <v>55799697141</v>
      </c>
      <c r="F9" s="605">
        <v>0.9</v>
      </c>
      <c r="G9" s="605">
        <v>0.1</v>
      </c>
      <c r="H9" s="604">
        <v>56652400890</v>
      </c>
      <c r="I9" s="604">
        <f>H9-E9</f>
        <v>852703749</v>
      </c>
    </row>
    <row r="10" spans="1:9" ht="22.5" customHeight="1" thickBot="1" x14ac:dyDescent="0.3">
      <c r="A10" s="606" t="s">
        <v>20</v>
      </c>
      <c r="B10" s="607">
        <f>SUM(B8:B9)</f>
        <v>72114100231</v>
      </c>
      <c r="C10" s="607">
        <f>SUM(C8:C9)</f>
        <v>20410053259</v>
      </c>
      <c r="D10" s="607">
        <f>SUM(D8:D9)</f>
        <v>18187243651</v>
      </c>
      <c r="E10" s="608">
        <f>E8+E9</f>
        <v>110711397141</v>
      </c>
      <c r="F10" s="609"/>
      <c r="G10" s="610"/>
      <c r="H10" s="611"/>
      <c r="I10" s="612"/>
    </row>
    <row r="11" spans="1:9" x14ac:dyDescent="0.25">
      <c r="A11" s="613"/>
      <c r="B11" s="614"/>
      <c r="C11" s="614"/>
      <c r="D11" s="614"/>
      <c r="E11" s="614"/>
      <c r="F11" s="613"/>
      <c r="G11" s="613"/>
      <c r="H11" s="613"/>
      <c r="I11" s="613"/>
    </row>
    <row r="12" spans="1:9" s="600" customFormat="1" x14ac:dyDescent="0.25">
      <c r="A12" s="613"/>
      <c r="B12" s="614"/>
      <c r="C12" s="614"/>
      <c r="D12" s="614"/>
      <c r="E12" s="614"/>
      <c r="F12" s="613"/>
      <c r="G12" s="613"/>
      <c r="H12" s="613"/>
      <c r="I12" s="613"/>
    </row>
    <row r="13" spans="1:9" s="600" customFormat="1" x14ac:dyDescent="0.25">
      <c r="A13" s="613"/>
      <c r="B13" s="614"/>
      <c r="C13" s="614"/>
      <c r="D13" s="614"/>
      <c r="E13" s="614"/>
      <c r="F13" s="613"/>
      <c r="G13" s="613"/>
      <c r="H13" s="613"/>
      <c r="I13" s="613"/>
    </row>
    <row r="14" spans="1:9" x14ac:dyDescent="0.25">
      <c r="A14" s="613"/>
      <c r="B14" s="613"/>
      <c r="C14" s="613"/>
      <c r="D14" s="613"/>
      <c r="E14" s="614"/>
      <c r="F14" s="613"/>
      <c r="G14" s="613"/>
      <c r="H14" s="613"/>
      <c r="I14" s="613"/>
    </row>
    <row r="15" spans="1:9" ht="15.75" x14ac:dyDescent="0.25">
      <c r="A15" s="1688" t="s">
        <v>408</v>
      </c>
      <c r="B15" s="1688"/>
      <c r="C15" s="1688"/>
      <c r="D15" s="1688"/>
      <c r="E15" s="1688"/>
      <c r="F15" s="1688"/>
      <c r="G15" s="1688"/>
      <c r="H15" s="1688"/>
      <c r="I15" s="1688"/>
    </row>
    <row r="16" spans="1:9" x14ac:dyDescent="0.25">
      <c r="A16" s="1689" t="s">
        <v>407</v>
      </c>
      <c r="B16" s="1689"/>
      <c r="C16" s="1689"/>
      <c r="D16" s="1689"/>
      <c r="E16" s="1689"/>
      <c r="F16" s="1689"/>
      <c r="G16" s="1689"/>
      <c r="H16" s="1689"/>
      <c r="I16" s="1689"/>
    </row>
    <row r="17" spans="1:9" x14ac:dyDescent="0.25">
      <c r="A17" s="599"/>
      <c r="B17" s="599"/>
      <c r="C17" s="599"/>
      <c r="D17" s="599"/>
      <c r="E17" s="599"/>
      <c r="F17" s="599"/>
      <c r="G17" s="599"/>
      <c r="H17" s="599"/>
      <c r="I17" s="599"/>
    </row>
    <row r="18" spans="1:9" x14ac:dyDescent="0.25">
      <c r="A18" s="613"/>
      <c r="B18" s="613"/>
      <c r="C18" s="613"/>
      <c r="D18" s="613"/>
      <c r="E18" s="613"/>
      <c r="F18" s="613"/>
      <c r="G18" s="613"/>
      <c r="H18" s="613"/>
      <c r="I18" s="613"/>
    </row>
  </sheetData>
  <mergeCells count="4">
    <mergeCell ref="A3:I3"/>
    <mergeCell ref="A5:I5"/>
    <mergeCell ref="A15:I15"/>
    <mergeCell ref="A16:I16"/>
  </mergeCells>
  <printOptions horizontalCentered="1" verticalCentered="1"/>
  <pageMargins left="0.31496062992125984" right="0.11811023622047245" top="0.35433070866141736" bottom="0.35433070866141736" header="0.31496062992125984" footer="0.31496062992125984"/>
  <pageSetup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sqref="A1:B1"/>
    </sheetView>
  </sheetViews>
  <sheetFormatPr baseColWidth="10" defaultRowHeight="15" x14ac:dyDescent="0.25"/>
  <cols>
    <col min="1" max="1" width="7.5703125" customWidth="1"/>
    <col min="2" max="2" width="18.28515625" customWidth="1"/>
    <col min="3" max="3" width="11.42578125" style="667"/>
    <col min="4" max="4" width="22.7109375" customWidth="1"/>
    <col min="5" max="5" width="34.5703125" customWidth="1"/>
    <col min="6" max="6" width="14.5703125" customWidth="1"/>
  </cols>
  <sheetData>
    <row r="1" spans="1:6" ht="18.75" x14ac:dyDescent="0.3">
      <c r="A1" s="1347" t="s">
        <v>466</v>
      </c>
      <c r="B1" s="1347"/>
      <c r="C1" s="680"/>
      <c r="D1" s="680"/>
      <c r="E1" s="1226" t="s">
        <v>583</v>
      </c>
      <c r="F1" s="106"/>
    </row>
    <row r="2" spans="1:6" s="677" customFormat="1" ht="15.75" x14ac:dyDescent="0.25">
      <c r="A2" s="676"/>
      <c r="B2" s="676"/>
      <c r="E2" s="678"/>
      <c r="F2" s="106"/>
    </row>
    <row r="3" spans="1:6" ht="15.75" x14ac:dyDescent="0.25">
      <c r="A3" s="106">
        <v>1</v>
      </c>
      <c r="B3" s="106" t="s">
        <v>467</v>
      </c>
      <c r="C3" s="106">
        <v>56</v>
      </c>
      <c r="D3" s="106" t="s">
        <v>525</v>
      </c>
      <c r="E3" s="106" t="s">
        <v>472</v>
      </c>
      <c r="F3" s="106"/>
    </row>
    <row r="4" spans="1:6" ht="15.75" x14ac:dyDescent="0.25">
      <c r="A4" s="106">
        <v>2</v>
      </c>
      <c r="B4" s="106" t="s">
        <v>469</v>
      </c>
      <c r="C4" s="106">
        <v>57</v>
      </c>
      <c r="D4" s="106" t="s">
        <v>526</v>
      </c>
      <c r="E4" s="106" t="s">
        <v>474</v>
      </c>
      <c r="F4" s="106"/>
    </row>
    <row r="5" spans="1:6" ht="15.75" x14ac:dyDescent="0.25">
      <c r="A5" s="106">
        <v>3</v>
      </c>
      <c r="B5" s="106" t="s">
        <v>471</v>
      </c>
      <c r="C5" s="106">
        <v>58</v>
      </c>
      <c r="D5" s="106" t="s">
        <v>527</v>
      </c>
      <c r="E5" s="106" t="s">
        <v>470</v>
      </c>
      <c r="F5" s="106"/>
    </row>
    <row r="6" spans="1:6" ht="15.75" x14ac:dyDescent="0.25">
      <c r="A6" s="106">
        <v>4</v>
      </c>
      <c r="B6" s="106" t="s">
        <v>473</v>
      </c>
      <c r="C6" s="106">
        <v>59</v>
      </c>
      <c r="D6" s="106" t="s">
        <v>528</v>
      </c>
      <c r="E6" s="106" t="s">
        <v>468</v>
      </c>
      <c r="F6" s="106"/>
    </row>
    <row r="7" spans="1:6" ht="15.75" x14ac:dyDescent="0.25">
      <c r="A7" s="106">
        <v>5</v>
      </c>
      <c r="B7" s="106" t="s">
        <v>475</v>
      </c>
      <c r="C7" s="106">
        <v>60</v>
      </c>
      <c r="D7" s="106" t="s">
        <v>529</v>
      </c>
      <c r="E7" s="106" t="s">
        <v>478</v>
      </c>
      <c r="F7" s="106"/>
    </row>
    <row r="8" spans="1:6" ht="15.75" x14ac:dyDescent="0.25">
      <c r="A8" s="106">
        <v>6</v>
      </c>
      <c r="B8" s="106" t="s">
        <v>477</v>
      </c>
      <c r="C8" s="106">
        <v>61</v>
      </c>
      <c r="D8" s="106" t="s">
        <v>530</v>
      </c>
      <c r="E8" s="106" t="s">
        <v>476</v>
      </c>
      <c r="F8" s="106"/>
    </row>
    <row r="9" spans="1:6" ht="15.75" x14ac:dyDescent="0.25">
      <c r="A9" s="106">
        <v>7</v>
      </c>
      <c r="B9" s="106" t="s">
        <v>479</v>
      </c>
      <c r="C9" s="106">
        <v>62</v>
      </c>
      <c r="D9" s="106" t="s">
        <v>531</v>
      </c>
      <c r="E9" s="106"/>
      <c r="F9" s="667"/>
    </row>
    <row r="10" spans="1:6" ht="15.75" x14ac:dyDescent="0.25">
      <c r="A10" s="106">
        <v>8</v>
      </c>
      <c r="B10" s="106" t="s">
        <v>480</v>
      </c>
      <c r="C10" s="106">
        <v>63</v>
      </c>
      <c r="D10" s="106" t="s">
        <v>532</v>
      </c>
      <c r="E10" s="677"/>
      <c r="F10" s="667"/>
    </row>
    <row r="11" spans="1:6" ht="15.75" x14ac:dyDescent="0.25">
      <c r="A11" s="106">
        <v>9</v>
      </c>
      <c r="B11" s="106" t="s">
        <v>481</v>
      </c>
      <c r="C11" s="106">
        <v>64</v>
      </c>
      <c r="D11" s="106" t="s">
        <v>533</v>
      </c>
      <c r="E11" s="677"/>
      <c r="F11" s="667"/>
    </row>
    <row r="12" spans="1:6" ht="15.75" x14ac:dyDescent="0.25">
      <c r="A12" s="106">
        <v>10</v>
      </c>
      <c r="B12" s="106" t="s">
        <v>482</v>
      </c>
      <c r="C12" s="106">
        <v>65</v>
      </c>
      <c r="D12" s="106" t="s">
        <v>534</v>
      </c>
      <c r="E12" s="677"/>
      <c r="F12" s="667"/>
    </row>
    <row r="13" spans="1:6" ht="15.75" x14ac:dyDescent="0.25">
      <c r="A13" s="106">
        <v>11</v>
      </c>
      <c r="B13" s="106" t="s">
        <v>483</v>
      </c>
      <c r="C13" s="106">
        <v>66</v>
      </c>
      <c r="D13" s="106" t="s">
        <v>535</v>
      </c>
      <c r="E13" s="677"/>
      <c r="F13" s="667"/>
    </row>
    <row r="14" spans="1:6" ht="15.75" x14ac:dyDescent="0.25">
      <c r="A14" s="106">
        <v>12</v>
      </c>
      <c r="B14" s="106" t="s">
        <v>484</v>
      </c>
      <c r="C14" s="106">
        <v>67</v>
      </c>
      <c r="D14" s="106" t="s">
        <v>536</v>
      </c>
      <c r="E14" s="677"/>
      <c r="F14" s="667"/>
    </row>
    <row r="15" spans="1:6" ht="15.75" x14ac:dyDescent="0.25">
      <c r="A15" s="106">
        <v>13</v>
      </c>
      <c r="B15" s="106" t="s">
        <v>485</v>
      </c>
      <c r="C15" s="106">
        <v>68</v>
      </c>
      <c r="D15" s="106" t="s">
        <v>537</v>
      </c>
      <c r="E15" s="677"/>
      <c r="F15" s="667"/>
    </row>
    <row r="16" spans="1:6" ht="15.75" x14ac:dyDescent="0.25">
      <c r="A16" s="106">
        <v>14</v>
      </c>
      <c r="B16" s="106" t="s">
        <v>486</v>
      </c>
      <c r="C16" s="106">
        <v>69</v>
      </c>
      <c r="D16" s="106" t="s">
        <v>538</v>
      </c>
      <c r="E16" s="677"/>
      <c r="F16" s="667"/>
    </row>
    <row r="17" spans="1:6" ht="15.75" x14ac:dyDescent="0.25">
      <c r="A17" s="106">
        <v>15</v>
      </c>
      <c r="B17" s="106" t="s">
        <v>487</v>
      </c>
      <c r="C17" s="106">
        <v>70</v>
      </c>
      <c r="D17" s="106" t="s">
        <v>539</v>
      </c>
      <c r="E17" s="677"/>
      <c r="F17" s="667"/>
    </row>
    <row r="18" spans="1:6" ht="15.75" x14ac:dyDescent="0.25">
      <c r="A18" s="106">
        <v>16</v>
      </c>
      <c r="B18" s="106" t="s">
        <v>488</v>
      </c>
      <c r="C18" s="106">
        <v>71</v>
      </c>
      <c r="D18" s="106" t="s">
        <v>540</v>
      </c>
      <c r="E18" s="677"/>
      <c r="F18" s="667"/>
    </row>
    <row r="19" spans="1:6" ht="15.75" x14ac:dyDescent="0.25">
      <c r="A19" s="106">
        <v>17</v>
      </c>
      <c r="B19" s="106" t="s">
        <v>489</v>
      </c>
      <c r="C19" s="106">
        <v>72</v>
      </c>
      <c r="D19" s="106" t="s">
        <v>541</v>
      </c>
      <c r="E19" s="677"/>
      <c r="F19" s="667"/>
    </row>
    <row r="20" spans="1:6" ht="15.75" x14ac:dyDescent="0.25">
      <c r="A20" s="106">
        <v>18</v>
      </c>
      <c r="B20" s="106" t="s">
        <v>490</v>
      </c>
      <c r="C20" s="106">
        <v>73</v>
      </c>
      <c r="D20" s="106" t="s">
        <v>542</v>
      </c>
      <c r="E20" s="677"/>
      <c r="F20" s="667"/>
    </row>
    <row r="21" spans="1:6" ht="15.75" x14ac:dyDescent="0.25">
      <c r="A21" s="106">
        <v>19</v>
      </c>
      <c r="B21" s="106" t="s">
        <v>491</v>
      </c>
      <c r="C21" s="106">
        <v>74</v>
      </c>
      <c r="D21" s="106" t="s">
        <v>543</v>
      </c>
      <c r="E21" s="677"/>
      <c r="F21" s="667"/>
    </row>
    <row r="22" spans="1:6" ht="15.75" x14ac:dyDescent="0.25">
      <c r="A22" s="106">
        <v>20</v>
      </c>
      <c r="B22" s="106" t="s">
        <v>492</v>
      </c>
      <c r="C22" s="106">
        <v>75</v>
      </c>
      <c r="D22" s="106" t="s">
        <v>544</v>
      </c>
      <c r="E22" s="677"/>
      <c r="F22" s="667"/>
    </row>
    <row r="23" spans="1:6" ht="15.75" x14ac:dyDescent="0.25">
      <c r="A23" s="106">
        <v>21</v>
      </c>
      <c r="B23" s="106" t="s">
        <v>493</v>
      </c>
      <c r="C23" s="106">
        <v>76</v>
      </c>
      <c r="D23" s="106" t="s">
        <v>545</v>
      </c>
      <c r="E23" s="677"/>
      <c r="F23" s="667"/>
    </row>
    <row r="24" spans="1:6" ht="15.75" x14ac:dyDescent="0.25">
      <c r="A24" s="106">
        <v>22</v>
      </c>
      <c r="B24" s="106" t="s">
        <v>494</v>
      </c>
      <c r="C24" s="106">
        <v>77</v>
      </c>
      <c r="D24" s="106" t="s">
        <v>546</v>
      </c>
      <c r="E24" s="677"/>
      <c r="F24" s="667"/>
    </row>
    <row r="25" spans="1:6" ht="15.75" x14ac:dyDescent="0.25">
      <c r="A25" s="106">
        <v>23</v>
      </c>
      <c r="B25" s="106" t="s">
        <v>495</v>
      </c>
      <c r="C25" s="106">
        <v>78</v>
      </c>
      <c r="D25" s="106" t="s">
        <v>579</v>
      </c>
      <c r="E25" s="677"/>
      <c r="F25" s="667"/>
    </row>
    <row r="26" spans="1:6" ht="15.75" x14ac:dyDescent="0.25">
      <c r="A26" s="106">
        <v>24</v>
      </c>
      <c r="B26" s="106" t="s">
        <v>496</v>
      </c>
      <c r="C26" s="106">
        <v>79</v>
      </c>
      <c r="D26" s="106" t="s">
        <v>580</v>
      </c>
      <c r="E26" s="677"/>
      <c r="F26" s="667"/>
    </row>
    <row r="27" spans="1:6" ht="15.75" x14ac:dyDescent="0.25">
      <c r="A27" s="106">
        <v>25</v>
      </c>
      <c r="B27" s="106" t="s">
        <v>497</v>
      </c>
      <c r="C27" s="106">
        <v>80</v>
      </c>
      <c r="D27" s="106" t="s">
        <v>547</v>
      </c>
      <c r="E27" s="677"/>
      <c r="F27" s="667"/>
    </row>
    <row r="28" spans="1:6" ht="15.75" x14ac:dyDescent="0.25">
      <c r="A28" s="106">
        <v>26</v>
      </c>
      <c r="B28" s="106" t="s">
        <v>498</v>
      </c>
      <c r="C28" s="106">
        <v>81</v>
      </c>
      <c r="D28" s="106" t="s">
        <v>548</v>
      </c>
      <c r="E28" s="677"/>
      <c r="F28" s="667"/>
    </row>
    <row r="29" spans="1:6" ht="15.75" x14ac:dyDescent="0.25">
      <c r="A29" s="106">
        <v>27</v>
      </c>
      <c r="B29" s="106" t="s">
        <v>499</v>
      </c>
      <c r="C29" s="106">
        <v>82</v>
      </c>
      <c r="D29" s="106" t="s">
        <v>549</v>
      </c>
      <c r="E29" s="677"/>
      <c r="F29" s="667"/>
    </row>
    <row r="30" spans="1:6" ht="15.75" x14ac:dyDescent="0.25">
      <c r="A30" s="106">
        <v>28</v>
      </c>
      <c r="B30" s="106" t="s">
        <v>500</v>
      </c>
      <c r="C30" s="106">
        <v>83</v>
      </c>
      <c r="D30" s="106" t="s">
        <v>550</v>
      </c>
      <c r="E30" s="677"/>
      <c r="F30" s="667"/>
    </row>
    <row r="31" spans="1:6" ht="15.75" x14ac:dyDescent="0.25">
      <c r="A31" s="106">
        <v>29</v>
      </c>
      <c r="B31" s="106" t="s">
        <v>501</v>
      </c>
      <c r="C31" s="106">
        <v>84</v>
      </c>
      <c r="D31" s="106" t="s">
        <v>551</v>
      </c>
      <c r="E31" s="677"/>
      <c r="F31" s="667"/>
    </row>
    <row r="32" spans="1:6" ht="15.75" x14ac:dyDescent="0.25">
      <c r="A32" s="106">
        <v>30</v>
      </c>
      <c r="B32" s="106" t="s">
        <v>502</v>
      </c>
      <c r="C32" s="106">
        <v>85</v>
      </c>
      <c r="D32" s="106" t="s">
        <v>552</v>
      </c>
      <c r="E32" s="677"/>
      <c r="F32" s="667"/>
    </row>
    <row r="33" spans="1:6" ht="15.75" x14ac:dyDescent="0.25">
      <c r="A33" s="106">
        <v>31</v>
      </c>
      <c r="B33" s="106" t="s">
        <v>503</v>
      </c>
      <c r="C33" s="106">
        <v>86</v>
      </c>
      <c r="D33" s="106" t="s">
        <v>553</v>
      </c>
      <c r="E33" s="677"/>
      <c r="F33" s="667"/>
    </row>
    <row r="34" spans="1:6" ht="15.75" x14ac:dyDescent="0.25">
      <c r="A34" s="106">
        <v>32</v>
      </c>
      <c r="B34" s="106" t="s">
        <v>504</v>
      </c>
      <c r="C34" s="106">
        <v>87</v>
      </c>
      <c r="D34" s="106" t="s">
        <v>554</v>
      </c>
      <c r="E34" s="677"/>
      <c r="F34" s="667"/>
    </row>
    <row r="35" spans="1:6" ht="15.75" x14ac:dyDescent="0.25">
      <c r="A35" s="106">
        <v>33</v>
      </c>
      <c r="B35" s="106" t="s">
        <v>576</v>
      </c>
      <c r="C35" s="106">
        <v>88</v>
      </c>
      <c r="D35" s="106" t="s">
        <v>555</v>
      </c>
      <c r="E35" s="677"/>
      <c r="F35" s="667"/>
    </row>
    <row r="36" spans="1:6" ht="15.75" x14ac:dyDescent="0.25">
      <c r="A36" s="106">
        <v>34</v>
      </c>
      <c r="B36" s="106" t="s">
        <v>505</v>
      </c>
      <c r="C36" s="106">
        <v>89</v>
      </c>
      <c r="D36" s="106" t="s">
        <v>556</v>
      </c>
      <c r="E36" s="677"/>
      <c r="F36" s="667"/>
    </row>
    <row r="37" spans="1:6" ht="15.75" x14ac:dyDescent="0.25">
      <c r="A37" s="106">
        <v>35</v>
      </c>
      <c r="B37" s="106" t="s">
        <v>506</v>
      </c>
      <c r="C37" s="106">
        <v>90</v>
      </c>
      <c r="D37" s="106" t="s">
        <v>581</v>
      </c>
      <c r="E37" s="677"/>
      <c r="F37" s="667"/>
    </row>
    <row r="38" spans="1:6" ht="15.75" x14ac:dyDescent="0.25">
      <c r="A38" s="106">
        <v>36</v>
      </c>
      <c r="B38" s="106" t="s">
        <v>507</v>
      </c>
      <c r="C38" s="106">
        <v>91</v>
      </c>
      <c r="D38" s="106" t="s">
        <v>557</v>
      </c>
      <c r="E38" s="677"/>
      <c r="F38" s="667"/>
    </row>
    <row r="39" spans="1:6" ht="15.75" x14ac:dyDescent="0.25">
      <c r="A39" s="106">
        <v>37</v>
      </c>
      <c r="B39" s="106" t="s">
        <v>508</v>
      </c>
      <c r="C39" s="106">
        <v>92</v>
      </c>
      <c r="D39" s="106" t="s">
        <v>558</v>
      </c>
      <c r="E39" s="677"/>
      <c r="F39" s="667"/>
    </row>
    <row r="40" spans="1:6" ht="15.75" x14ac:dyDescent="0.25">
      <c r="A40" s="106">
        <v>38</v>
      </c>
      <c r="B40" s="106" t="s">
        <v>509</v>
      </c>
      <c r="C40" s="106">
        <v>93</v>
      </c>
      <c r="D40" s="106" t="s">
        <v>559</v>
      </c>
      <c r="E40" s="677"/>
      <c r="F40" s="667"/>
    </row>
    <row r="41" spans="1:6" ht="15.75" x14ac:dyDescent="0.25">
      <c r="A41" s="106">
        <v>39</v>
      </c>
      <c r="B41" s="106" t="s">
        <v>510</v>
      </c>
      <c r="C41" s="106">
        <v>94</v>
      </c>
      <c r="D41" s="106" t="s">
        <v>582</v>
      </c>
      <c r="E41" s="677"/>
      <c r="F41" s="667"/>
    </row>
    <row r="42" spans="1:6" ht="15.75" x14ac:dyDescent="0.25">
      <c r="A42" s="106">
        <v>40</v>
      </c>
      <c r="B42" s="106" t="s">
        <v>577</v>
      </c>
      <c r="C42" s="106">
        <v>95</v>
      </c>
      <c r="D42" s="106" t="s">
        <v>560</v>
      </c>
      <c r="E42" s="677"/>
      <c r="F42" s="667"/>
    </row>
    <row r="43" spans="1:6" ht="15.75" x14ac:dyDescent="0.25">
      <c r="A43" s="106">
        <v>41</v>
      </c>
      <c r="B43" s="106" t="s">
        <v>511</v>
      </c>
      <c r="C43" s="106">
        <v>96</v>
      </c>
      <c r="D43" s="106" t="s">
        <v>561</v>
      </c>
      <c r="E43" s="677"/>
      <c r="F43" s="667"/>
    </row>
    <row r="44" spans="1:6" ht="15.75" x14ac:dyDescent="0.25">
      <c r="A44" s="106">
        <v>42</v>
      </c>
      <c r="B44" s="106" t="s">
        <v>512</v>
      </c>
      <c r="C44" s="106">
        <v>97</v>
      </c>
      <c r="D44" s="106" t="s">
        <v>562</v>
      </c>
      <c r="E44" s="677"/>
      <c r="F44" s="667"/>
    </row>
    <row r="45" spans="1:6" ht="15.75" x14ac:dyDescent="0.25">
      <c r="A45" s="106">
        <v>43</v>
      </c>
      <c r="B45" s="106" t="s">
        <v>513</v>
      </c>
      <c r="C45" s="106">
        <v>98</v>
      </c>
      <c r="D45" s="106" t="s">
        <v>563</v>
      </c>
      <c r="E45" s="677"/>
      <c r="F45" s="667"/>
    </row>
    <row r="46" spans="1:6" ht="15.75" x14ac:dyDescent="0.25">
      <c r="A46" s="106">
        <v>44</v>
      </c>
      <c r="B46" s="106" t="s">
        <v>514</v>
      </c>
      <c r="C46" s="106">
        <v>99</v>
      </c>
      <c r="D46" s="106" t="s">
        <v>564</v>
      </c>
      <c r="E46" s="677"/>
      <c r="F46" s="667"/>
    </row>
    <row r="47" spans="1:6" ht="15.75" x14ac:dyDescent="0.25">
      <c r="A47" s="106">
        <v>45</v>
      </c>
      <c r="B47" s="106" t="s">
        <v>515</v>
      </c>
      <c r="C47" s="106">
        <v>100</v>
      </c>
      <c r="D47" s="106" t="s">
        <v>565</v>
      </c>
      <c r="E47" s="677"/>
      <c r="F47" s="667"/>
    </row>
    <row r="48" spans="1:6" ht="15.75" x14ac:dyDescent="0.25">
      <c r="A48" s="106">
        <v>46</v>
      </c>
      <c r="B48" s="106" t="s">
        <v>516</v>
      </c>
      <c r="C48" s="106">
        <v>101</v>
      </c>
      <c r="D48" s="106" t="s">
        <v>566</v>
      </c>
      <c r="E48" s="677"/>
      <c r="F48" s="667"/>
    </row>
    <row r="49" spans="1:6" ht="15.75" x14ac:dyDescent="0.25">
      <c r="A49" s="106">
        <v>47</v>
      </c>
      <c r="B49" s="106" t="s">
        <v>517</v>
      </c>
      <c r="C49" s="106">
        <v>102</v>
      </c>
      <c r="D49" s="106" t="s">
        <v>567</v>
      </c>
      <c r="E49" s="677"/>
      <c r="F49" s="667"/>
    </row>
    <row r="50" spans="1:6" ht="15.75" x14ac:dyDescent="0.25">
      <c r="A50" s="106">
        <v>48</v>
      </c>
      <c r="B50" s="106" t="s">
        <v>578</v>
      </c>
      <c r="C50" s="106">
        <v>103</v>
      </c>
      <c r="D50" s="106" t="s">
        <v>568</v>
      </c>
      <c r="E50" s="677"/>
      <c r="F50" s="667"/>
    </row>
    <row r="51" spans="1:6" ht="15.75" x14ac:dyDescent="0.25">
      <c r="A51" s="106">
        <v>49</v>
      </c>
      <c r="B51" s="106" t="s">
        <v>518</v>
      </c>
      <c r="C51" s="106">
        <v>104</v>
      </c>
      <c r="D51" s="106" t="s">
        <v>569</v>
      </c>
      <c r="E51" s="677"/>
      <c r="F51" s="667"/>
    </row>
    <row r="52" spans="1:6" ht="15.75" x14ac:dyDescent="0.25">
      <c r="A52" s="106">
        <v>50</v>
      </c>
      <c r="B52" s="106" t="s">
        <v>519</v>
      </c>
      <c r="C52" s="106">
        <v>105</v>
      </c>
      <c r="D52" s="106" t="s">
        <v>570</v>
      </c>
      <c r="E52" s="677"/>
      <c r="F52" s="667"/>
    </row>
    <row r="53" spans="1:6" ht="15.75" x14ac:dyDescent="0.25">
      <c r="A53" s="106">
        <v>51</v>
      </c>
      <c r="B53" s="106" t="s">
        <v>520</v>
      </c>
      <c r="C53" s="106">
        <v>106</v>
      </c>
      <c r="D53" s="106" t="s">
        <v>571</v>
      </c>
      <c r="E53" s="677"/>
      <c r="F53" s="667"/>
    </row>
    <row r="54" spans="1:6" ht="15.75" x14ac:dyDescent="0.25">
      <c r="A54" s="106">
        <v>52</v>
      </c>
      <c r="B54" s="106" t="s">
        <v>521</v>
      </c>
      <c r="C54" s="106">
        <v>107</v>
      </c>
      <c r="D54" s="106" t="s">
        <v>572</v>
      </c>
      <c r="E54" s="677"/>
      <c r="F54" s="667"/>
    </row>
    <row r="55" spans="1:6" ht="15.75" x14ac:dyDescent="0.25">
      <c r="A55" s="106">
        <v>53</v>
      </c>
      <c r="B55" s="106" t="s">
        <v>522</v>
      </c>
      <c r="C55" s="106">
        <v>108</v>
      </c>
      <c r="D55" s="106" t="s">
        <v>573</v>
      </c>
      <c r="E55" s="677"/>
      <c r="F55" s="667"/>
    </row>
    <row r="56" spans="1:6" ht="15.75" x14ac:dyDescent="0.25">
      <c r="A56" s="106">
        <v>54</v>
      </c>
      <c r="B56" s="106" t="s">
        <v>523</v>
      </c>
      <c r="C56" s="106">
        <v>109</v>
      </c>
      <c r="D56" s="106" t="s">
        <v>574</v>
      </c>
      <c r="E56" s="677"/>
      <c r="F56" s="667"/>
    </row>
    <row r="57" spans="1:6" ht="15.75" x14ac:dyDescent="0.25">
      <c r="A57" s="106">
        <v>55</v>
      </c>
      <c r="B57" s="106" t="s">
        <v>524</v>
      </c>
      <c r="C57" s="106">
        <v>110</v>
      </c>
      <c r="D57" s="106" t="s">
        <v>575</v>
      </c>
      <c r="E57" s="677"/>
      <c r="F57" s="667"/>
    </row>
    <row r="58" spans="1:6" x14ac:dyDescent="0.25">
      <c r="C58" s="677"/>
      <c r="D58" s="677"/>
      <c r="E58" s="677"/>
      <c r="F58" s="667"/>
    </row>
    <row r="59" spans="1:6" x14ac:dyDescent="0.25">
      <c r="C59" s="677"/>
      <c r="D59" s="677"/>
      <c r="E59" s="677"/>
      <c r="F59" s="667"/>
    </row>
    <row r="60" spans="1:6" x14ac:dyDescent="0.25">
      <c r="C60" s="677"/>
      <c r="D60" s="677"/>
      <c r="E60" s="677"/>
      <c r="F60" s="667"/>
    </row>
    <row r="61" spans="1:6" x14ac:dyDescent="0.25">
      <c r="C61" s="677"/>
      <c r="D61" s="677"/>
      <c r="E61" s="677"/>
      <c r="F61" s="667"/>
    </row>
    <row r="62" spans="1:6" x14ac:dyDescent="0.25">
      <c r="C62" s="677"/>
      <c r="D62" s="677"/>
      <c r="E62" s="677"/>
      <c r="F62" s="667"/>
    </row>
    <row r="63" spans="1:6" x14ac:dyDescent="0.25">
      <c r="C63" s="677"/>
      <c r="D63" s="677"/>
      <c r="E63" s="677"/>
      <c r="F63" s="667"/>
    </row>
    <row r="64" spans="1:6" x14ac:dyDescent="0.25">
      <c r="C64" s="677"/>
      <c r="D64" s="677"/>
      <c r="E64" s="677"/>
      <c r="F64" s="667"/>
    </row>
    <row r="65" spans="3:6" x14ac:dyDescent="0.25">
      <c r="C65" s="677"/>
      <c r="D65" s="677"/>
      <c r="E65" s="677"/>
      <c r="F65" s="667"/>
    </row>
    <row r="66" spans="3:6" x14ac:dyDescent="0.25">
      <c r="C66" s="677"/>
      <c r="D66" s="677"/>
      <c r="E66" s="677"/>
      <c r="F66" s="667"/>
    </row>
    <row r="67" spans="3:6" x14ac:dyDescent="0.25">
      <c r="C67" s="677"/>
      <c r="D67" s="677"/>
      <c r="E67" s="677"/>
      <c r="F67" s="667"/>
    </row>
    <row r="68" spans="3:6" x14ac:dyDescent="0.25">
      <c r="C68" s="677"/>
      <c r="D68" s="677"/>
      <c r="E68" s="677"/>
      <c r="F68" s="667"/>
    </row>
    <row r="69" spans="3:6" x14ac:dyDescent="0.25">
      <c r="C69" s="677"/>
      <c r="D69" s="677"/>
      <c r="E69" s="677"/>
      <c r="F69" s="667"/>
    </row>
    <row r="70" spans="3:6" x14ac:dyDescent="0.25">
      <c r="C70" s="677"/>
      <c r="D70" s="677"/>
      <c r="E70" s="677"/>
      <c r="F70" s="667"/>
    </row>
    <row r="71" spans="3:6" x14ac:dyDescent="0.25">
      <c r="C71" s="677"/>
      <c r="D71" s="677"/>
      <c r="E71" s="677"/>
      <c r="F71" s="667"/>
    </row>
    <row r="72" spans="3:6" x14ac:dyDescent="0.25">
      <c r="C72" s="677"/>
      <c r="D72" s="677"/>
      <c r="E72" s="677"/>
      <c r="F72" s="667"/>
    </row>
    <row r="73" spans="3:6" x14ac:dyDescent="0.25">
      <c r="C73" s="677"/>
      <c r="D73" s="677"/>
      <c r="E73" s="677"/>
      <c r="F73" s="667"/>
    </row>
    <row r="74" spans="3:6" x14ac:dyDescent="0.25">
      <c r="C74" s="677"/>
      <c r="D74" s="677"/>
      <c r="E74" s="677"/>
      <c r="F74" s="667"/>
    </row>
    <row r="75" spans="3:6" x14ac:dyDescent="0.25">
      <c r="C75" s="677"/>
      <c r="D75" s="677"/>
      <c r="E75" s="677"/>
      <c r="F75" s="667"/>
    </row>
    <row r="76" spans="3:6" x14ac:dyDescent="0.25">
      <c r="C76" s="677"/>
      <c r="D76" s="677"/>
      <c r="E76" s="677"/>
      <c r="F76" s="667"/>
    </row>
    <row r="77" spans="3:6" x14ac:dyDescent="0.25">
      <c r="C77" s="677"/>
      <c r="D77" s="677"/>
      <c r="E77" s="677"/>
      <c r="F77" s="667"/>
    </row>
    <row r="78" spans="3:6" x14ac:dyDescent="0.25">
      <c r="C78" s="677"/>
      <c r="D78" s="677"/>
      <c r="E78" s="677"/>
      <c r="F78" s="667"/>
    </row>
    <row r="79" spans="3:6" x14ac:dyDescent="0.25">
      <c r="C79" s="677"/>
      <c r="D79" s="677"/>
      <c r="E79" s="677"/>
      <c r="F79" s="667"/>
    </row>
    <row r="80" spans="3:6" x14ac:dyDescent="0.25">
      <c r="C80" s="677"/>
      <c r="D80" s="677"/>
      <c r="E80" s="677"/>
      <c r="F80" s="667"/>
    </row>
    <row r="81" spans="3:6" x14ac:dyDescent="0.25">
      <c r="C81" s="677"/>
      <c r="D81" s="677"/>
      <c r="E81" s="677"/>
      <c r="F81" s="667"/>
    </row>
    <row r="82" spans="3:6" x14ac:dyDescent="0.25">
      <c r="C82" s="677"/>
      <c r="D82" s="677"/>
      <c r="E82" s="677"/>
      <c r="F82" s="667"/>
    </row>
    <row r="83" spans="3:6" x14ac:dyDescent="0.25">
      <c r="C83" s="677"/>
      <c r="D83" s="677"/>
      <c r="E83" s="677"/>
      <c r="F83" s="667"/>
    </row>
    <row r="84" spans="3:6" x14ac:dyDescent="0.25">
      <c r="C84" s="677"/>
      <c r="D84" s="677"/>
      <c r="E84" s="677"/>
      <c r="F84" s="667"/>
    </row>
    <row r="85" spans="3:6" x14ac:dyDescent="0.25">
      <c r="C85" s="677"/>
      <c r="D85" s="677"/>
      <c r="E85" s="677"/>
      <c r="F85" s="667"/>
    </row>
    <row r="86" spans="3:6" x14ac:dyDescent="0.25">
      <c r="C86" s="677"/>
      <c r="D86" s="677"/>
      <c r="E86" s="677"/>
      <c r="F86" s="667"/>
    </row>
    <row r="87" spans="3:6" x14ac:dyDescent="0.25">
      <c r="C87" s="677"/>
      <c r="D87" s="677"/>
      <c r="E87" s="677"/>
      <c r="F87" s="667"/>
    </row>
    <row r="88" spans="3:6" x14ac:dyDescent="0.25">
      <c r="C88" s="677"/>
      <c r="D88" s="677"/>
      <c r="E88" s="677"/>
      <c r="F88" s="667"/>
    </row>
    <row r="89" spans="3:6" x14ac:dyDescent="0.25">
      <c r="C89" s="677"/>
      <c r="D89" s="677"/>
      <c r="E89" s="677"/>
      <c r="F89" s="667"/>
    </row>
    <row r="90" spans="3:6" x14ac:dyDescent="0.25">
      <c r="C90" s="677"/>
      <c r="D90" s="677"/>
      <c r="E90" s="677"/>
      <c r="F90" s="667"/>
    </row>
    <row r="91" spans="3:6" x14ac:dyDescent="0.25">
      <c r="C91" s="677"/>
      <c r="D91" s="677"/>
      <c r="E91" s="677"/>
      <c r="F91" s="667"/>
    </row>
    <row r="92" spans="3:6" x14ac:dyDescent="0.25">
      <c r="C92" s="677"/>
      <c r="D92" s="677"/>
      <c r="E92" s="677"/>
      <c r="F92" s="667"/>
    </row>
    <row r="93" spans="3:6" x14ac:dyDescent="0.25">
      <c r="C93" s="677"/>
      <c r="D93" s="677"/>
      <c r="E93" s="677"/>
      <c r="F93" s="667"/>
    </row>
    <row r="94" spans="3:6" x14ac:dyDescent="0.25">
      <c r="C94" s="677"/>
      <c r="D94" s="677"/>
      <c r="E94" s="677"/>
      <c r="F94" s="667"/>
    </row>
    <row r="95" spans="3:6" x14ac:dyDescent="0.25">
      <c r="C95" s="677"/>
      <c r="D95" s="677"/>
      <c r="E95" s="677"/>
      <c r="F95" s="667"/>
    </row>
    <row r="96" spans="3:6" x14ac:dyDescent="0.25">
      <c r="C96" s="677"/>
      <c r="D96" s="677"/>
      <c r="E96" s="677"/>
      <c r="F96" s="667"/>
    </row>
    <row r="97" spans="3:6" x14ac:dyDescent="0.25">
      <c r="C97" s="677"/>
      <c r="D97" s="677"/>
      <c r="E97" s="677"/>
      <c r="F97" s="667"/>
    </row>
    <row r="98" spans="3:6" x14ac:dyDescent="0.25">
      <c r="C98" s="677"/>
      <c r="D98" s="677"/>
      <c r="E98" s="677"/>
      <c r="F98" s="667"/>
    </row>
    <row r="99" spans="3:6" x14ac:dyDescent="0.25">
      <c r="C99" s="677"/>
      <c r="D99" s="677"/>
      <c r="E99" s="677"/>
      <c r="F99" s="667"/>
    </row>
    <row r="100" spans="3:6" x14ac:dyDescent="0.25">
      <c r="C100" s="677"/>
      <c r="D100" s="677"/>
      <c r="E100" s="677"/>
      <c r="F100" s="667"/>
    </row>
    <row r="101" spans="3:6" x14ac:dyDescent="0.25">
      <c r="C101" s="677"/>
      <c r="D101" s="677"/>
      <c r="E101" s="677"/>
      <c r="F101" s="667"/>
    </row>
    <row r="102" spans="3:6" x14ac:dyDescent="0.25">
      <c r="C102" s="677"/>
      <c r="D102" s="677"/>
      <c r="E102" s="677"/>
      <c r="F102" s="667"/>
    </row>
    <row r="103" spans="3:6" x14ac:dyDescent="0.25">
      <c r="C103" s="677"/>
      <c r="D103" s="677"/>
      <c r="E103" s="677"/>
      <c r="F103" s="667"/>
    </row>
    <row r="104" spans="3:6" x14ac:dyDescent="0.25">
      <c r="C104" s="677"/>
      <c r="D104" s="677"/>
      <c r="E104" s="677"/>
      <c r="F104" s="667"/>
    </row>
    <row r="105" spans="3:6" x14ac:dyDescent="0.25">
      <c r="C105" s="677"/>
      <c r="D105" s="677"/>
      <c r="E105" s="677"/>
      <c r="F105" s="667"/>
    </row>
    <row r="106" spans="3:6" x14ac:dyDescent="0.25">
      <c r="C106" s="677"/>
      <c r="D106" s="677"/>
      <c r="E106" s="677"/>
      <c r="F106" s="667"/>
    </row>
    <row r="107" spans="3:6" x14ac:dyDescent="0.25">
      <c r="C107" s="677"/>
      <c r="D107" s="677"/>
      <c r="E107" s="677"/>
      <c r="F107" s="667"/>
    </row>
    <row r="108" spans="3:6" x14ac:dyDescent="0.25">
      <c r="C108" s="677"/>
      <c r="D108" s="677"/>
      <c r="E108" s="677"/>
      <c r="F108" s="667"/>
    </row>
    <row r="109" spans="3:6" x14ac:dyDescent="0.25">
      <c r="C109" s="677"/>
      <c r="D109" s="677"/>
      <c r="E109" s="677"/>
      <c r="F109" s="667"/>
    </row>
    <row r="110" spans="3:6" x14ac:dyDescent="0.25">
      <c r="C110" s="677"/>
      <c r="D110" s="677"/>
      <c r="E110" s="677"/>
    </row>
    <row r="111" spans="3:6" x14ac:dyDescent="0.25">
      <c r="C111" s="677"/>
      <c r="D111" s="677"/>
      <c r="E111" s="677"/>
    </row>
    <row r="112" spans="3:6" x14ac:dyDescent="0.25">
      <c r="C112" s="677"/>
      <c r="D112" s="677"/>
      <c r="E112" s="677"/>
    </row>
  </sheetData>
  <mergeCells count="1">
    <mergeCell ref="A1:B1"/>
  </mergeCells>
  <pageMargins left="0.70866141732283472" right="0.70866141732283472" top="0.74803149606299213" bottom="0.74803149606299213" header="0.31496062992125984" footer="0.31496062992125984"/>
  <pageSetup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J1"/>
    </sheetView>
  </sheetViews>
  <sheetFormatPr baseColWidth="10" defaultRowHeight="15" x14ac:dyDescent="0.25"/>
  <cols>
    <col min="1" max="1" width="31.85546875" customWidth="1"/>
    <col min="2" max="2" width="11.85546875" customWidth="1"/>
    <col min="3" max="3" width="23" customWidth="1"/>
    <col min="4" max="4" width="26.28515625" customWidth="1"/>
    <col min="5" max="5" width="22.28515625" customWidth="1"/>
    <col min="6" max="6" width="15.5703125" customWidth="1"/>
    <col min="7" max="7" width="18.7109375" customWidth="1"/>
    <col min="8" max="8" width="25.85546875" customWidth="1"/>
    <col min="9" max="9" width="26.28515625" customWidth="1"/>
    <col min="10" max="10" width="14.7109375" customWidth="1"/>
  </cols>
  <sheetData>
    <row r="1" spans="1:10" ht="15.75" x14ac:dyDescent="0.25">
      <c r="A1" s="1418" t="s">
        <v>164</v>
      </c>
      <c r="B1" s="1418"/>
      <c r="C1" s="1418"/>
      <c r="D1" s="1418"/>
      <c r="E1" s="1418"/>
      <c r="F1" s="1418"/>
      <c r="G1" s="1418"/>
      <c r="H1" s="1418"/>
      <c r="I1" s="1418"/>
      <c r="J1" s="1418"/>
    </row>
    <row r="2" spans="1:10" ht="15.75" x14ac:dyDescent="0.25">
      <c r="A2" s="1418" t="s">
        <v>165</v>
      </c>
      <c r="B2" s="1418"/>
      <c r="C2" s="1418"/>
      <c r="D2" s="1418"/>
      <c r="E2" s="1418"/>
      <c r="F2" s="1418"/>
      <c r="G2" s="1418"/>
      <c r="H2" s="1418"/>
      <c r="I2" s="1418"/>
      <c r="J2" s="1418"/>
    </row>
    <row r="3" spans="1:10" ht="15.75" x14ac:dyDescent="0.25">
      <c r="A3" s="1418" t="s">
        <v>166</v>
      </c>
      <c r="B3" s="1418"/>
      <c r="C3" s="1418"/>
      <c r="D3" s="1418"/>
      <c r="E3" s="1418"/>
      <c r="F3" s="1418"/>
      <c r="G3" s="1418"/>
      <c r="H3" s="1418"/>
      <c r="I3" s="1418"/>
      <c r="J3" s="1418"/>
    </row>
    <row r="4" spans="1:10" ht="16.5" thickBot="1" x14ac:dyDescent="0.3">
      <c r="A4" s="832" t="s">
        <v>267</v>
      </c>
      <c r="B4" s="832"/>
      <c r="C4" s="832"/>
      <c r="D4" s="832"/>
      <c r="E4" s="832"/>
      <c r="F4" s="832"/>
      <c r="G4" s="832"/>
      <c r="H4" s="832"/>
      <c r="I4" s="824" t="s">
        <v>647</v>
      </c>
      <c r="J4" s="778"/>
    </row>
    <row r="5" spans="1:10" ht="23.25" thickBot="1" x14ac:dyDescent="0.3">
      <c r="A5" s="240" t="s">
        <v>167</v>
      </c>
      <c r="B5" s="241" t="s">
        <v>168</v>
      </c>
      <c r="C5" s="240" t="s">
        <v>149</v>
      </c>
      <c r="D5" s="240" t="s">
        <v>169</v>
      </c>
      <c r="E5" s="240" t="s">
        <v>170</v>
      </c>
      <c r="F5" s="240" t="s">
        <v>172</v>
      </c>
      <c r="G5" s="240" t="s">
        <v>173</v>
      </c>
      <c r="H5" s="833" t="s">
        <v>174</v>
      </c>
      <c r="I5" s="834" t="s">
        <v>355</v>
      </c>
      <c r="J5" s="835" t="s">
        <v>668</v>
      </c>
    </row>
    <row r="6" spans="1:10" ht="79.5" customHeight="1" x14ac:dyDescent="0.25">
      <c r="A6" s="1534" t="s">
        <v>251</v>
      </c>
      <c r="B6" s="783" t="s">
        <v>175</v>
      </c>
      <c r="C6" s="786">
        <v>3546713262</v>
      </c>
      <c r="D6" s="782" t="s">
        <v>176</v>
      </c>
      <c r="E6" s="487">
        <v>454977706</v>
      </c>
      <c r="F6" s="245" t="s">
        <v>601</v>
      </c>
      <c r="G6" s="1537" t="s">
        <v>346</v>
      </c>
      <c r="H6" s="836" t="s">
        <v>669</v>
      </c>
      <c r="I6" s="859" t="s">
        <v>670</v>
      </c>
      <c r="J6" s="837">
        <v>0.55000000000000004</v>
      </c>
    </row>
    <row r="7" spans="1:10" x14ac:dyDescent="0.25">
      <c r="A7" s="1535"/>
      <c r="B7" s="784"/>
      <c r="C7" s="787"/>
      <c r="D7" s="300" t="s">
        <v>179</v>
      </c>
      <c r="E7" s="488">
        <v>32150459</v>
      </c>
      <c r="F7" s="715" t="s">
        <v>602</v>
      </c>
      <c r="G7" s="1538"/>
      <c r="H7" s="836"/>
      <c r="I7" s="838"/>
      <c r="J7" s="839"/>
    </row>
    <row r="8" spans="1:10" ht="22.5" x14ac:dyDescent="0.25">
      <c r="A8" s="1536"/>
      <c r="B8" s="784"/>
      <c r="C8" s="788"/>
      <c r="D8" s="300" t="s">
        <v>250</v>
      </c>
      <c r="E8" s="489" t="s">
        <v>152</v>
      </c>
      <c r="F8" s="891" t="s">
        <v>671</v>
      </c>
      <c r="G8" s="1538"/>
      <c r="H8" s="836"/>
      <c r="I8" s="838"/>
      <c r="J8" s="839"/>
    </row>
    <row r="9" spans="1:10" x14ac:dyDescent="0.25">
      <c r="A9" s="264" t="s">
        <v>183</v>
      </c>
      <c r="B9" s="784"/>
      <c r="C9" s="309">
        <v>2479502420</v>
      </c>
      <c r="D9" s="300" t="s">
        <v>184</v>
      </c>
      <c r="E9" s="309">
        <v>3546713262</v>
      </c>
      <c r="F9" s="245" t="s">
        <v>603</v>
      </c>
      <c r="G9" s="790"/>
      <c r="H9" s="836"/>
      <c r="I9" s="838"/>
      <c r="J9" s="839"/>
    </row>
    <row r="10" spans="1:10" x14ac:dyDescent="0.25">
      <c r="A10" s="245" t="s">
        <v>185</v>
      </c>
      <c r="B10" s="784"/>
      <c r="C10" s="309">
        <v>827505514</v>
      </c>
      <c r="D10" s="300" t="s">
        <v>186</v>
      </c>
      <c r="E10" s="309"/>
      <c r="F10" s="333"/>
      <c r="G10" s="791"/>
      <c r="H10" s="840"/>
      <c r="I10" s="841"/>
      <c r="J10" s="842"/>
    </row>
    <row r="11" spans="1:10" ht="41.25" customHeight="1" thickBot="1" x14ac:dyDescent="0.3">
      <c r="A11" s="289" t="s">
        <v>187</v>
      </c>
      <c r="B11" s="784"/>
      <c r="C11" s="310">
        <v>69543713</v>
      </c>
      <c r="D11" s="300" t="s">
        <v>188</v>
      </c>
      <c r="E11" s="309">
        <v>3546713262</v>
      </c>
      <c r="F11" s="817" t="s">
        <v>604</v>
      </c>
      <c r="G11" s="790" t="s">
        <v>190</v>
      </c>
      <c r="H11" s="843" t="s">
        <v>191</v>
      </c>
      <c r="I11" s="844"/>
      <c r="J11" s="845"/>
    </row>
    <row r="12" spans="1:10" ht="15.75" thickBot="1" x14ac:dyDescent="0.3">
      <c r="A12" s="289" t="s">
        <v>192</v>
      </c>
      <c r="B12" s="785"/>
      <c r="C12" s="311">
        <v>170161931</v>
      </c>
      <c r="D12" s="716" t="s">
        <v>605</v>
      </c>
      <c r="E12" s="330">
        <v>454977706</v>
      </c>
      <c r="F12" s="794"/>
      <c r="G12" s="794"/>
      <c r="H12" s="846"/>
      <c r="I12" s="847"/>
      <c r="J12" s="848"/>
    </row>
    <row r="13" spans="1:10" ht="101.25" customHeight="1" x14ac:dyDescent="0.25">
      <c r="A13" s="789" t="s">
        <v>245</v>
      </c>
      <c r="B13" s="312" t="s">
        <v>175</v>
      </c>
      <c r="C13" s="309">
        <v>25795471272</v>
      </c>
      <c r="D13" s="780" t="s">
        <v>193</v>
      </c>
      <c r="E13" s="331"/>
      <c r="F13" s="810" t="s">
        <v>606</v>
      </c>
      <c r="G13" s="789" t="s">
        <v>195</v>
      </c>
      <c r="H13" s="849" t="s">
        <v>196</v>
      </c>
      <c r="I13" s="850" t="s">
        <v>672</v>
      </c>
      <c r="J13" s="837">
        <v>0.17</v>
      </c>
    </row>
    <row r="14" spans="1:10" x14ac:dyDescent="0.25">
      <c r="A14" s="790"/>
      <c r="B14" s="313" t="s">
        <v>197</v>
      </c>
      <c r="C14" s="314">
        <v>13249634648</v>
      </c>
      <c r="D14" s="300" t="s">
        <v>198</v>
      </c>
      <c r="E14" s="314"/>
      <c r="F14" s="717" t="s">
        <v>607</v>
      </c>
      <c r="G14" s="790"/>
      <c r="H14" s="851"/>
      <c r="I14" s="852"/>
      <c r="J14" s="839"/>
    </row>
    <row r="15" spans="1:10" ht="22.5" x14ac:dyDescent="0.25">
      <c r="A15" s="790"/>
      <c r="B15" s="313" t="s">
        <v>200</v>
      </c>
      <c r="C15" s="314">
        <v>32379628284</v>
      </c>
      <c r="D15" s="300" t="s">
        <v>181</v>
      </c>
      <c r="E15" s="309"/>
      <c r="F15" s="718" t="s">
        <v>608</v>
      </c>
      <c r="G15" s="790"/>
      <c r="H15" s="851"/>
      <c r="I15" s="852"/>
      <c r="J15" s="839"/>
    </row>
    <row r="16" spans="1:10" ht="25.5" x14ac:dyDescent="0.25">
      <c r="A16" s="791"/>
      <c r="B16" s="315" t="s">
        <v>3</v>
      </c>
      <c r="C16" s="316">
        <f>C13+C14+C15</f>
        <v>71424734204</v>
      </c>
      <c r="D16" s="300" t="s">
        <v>202</v>
      </c>
      <c r="E16" s="309">
        <v>26372684749</v>
      </c>
      <c r="F16" s="813" t="s">
        <v>609</v>
      </c>
      <c r="G16" s="791"/>
      <c r="H16" s="851"/>
      <c r="I16" s="852"/>
      <c r="J16" s="839"/>
    </row>
    <row r="17" spans="1:10" x14ac:dyDescent="0.25">
      <c r="A17" s="790"/>
      <c r="B17" s="317"/>
      <c r="C17" s="318"/>
      <c r="D17" s="300" t="s">
        <v>186</v>
      </c>
      <c r="E17" s="332"/>
      <c r="F17" s="814"/>
      <c r="G17" s="781"/>
      <c r="H17" s="853"/>
      <c r="I17" s="854"/>
      <c r="J17" s="842"/>
    </row>
    <row r="18" spans="1:10" ht="15.75" thickBot="1" x14ac:dyDescent="0.3">
      <c r="A18" s="290" t="s">
        <v>203</v>
      </c>
      <c r="B18" s="290"/>
      <c r="C18" s="319">
        <f>C16*7%</f>
        <v>4999731394.2800007</v>
      </c>
      <c r="D18" s="781" t="s">
        <v>188</v>
      </c>
      <c r="E18" s="375">
        <v>29919398011</v>
      </c>
      <c r="F18" s="719" t="s">
        <v>610</v>
      </c>
      <c r="G18" s="260" t="s">
        <v>611</v>
      </c>
      <c r="H18" s="855"/>
      <c r="I18" s="856"/>
      <c r="J18" s="857"/>
    </row>
    <row r="19" spans="1:10" ht="103.5" customHeight="1" x14ac:dyDescent="0.25">
      <c r="A19" s="780" t="s">
        <v>347</v>
      </c>
      <c r="B19" s="795" t="s">
        <v>175</v>
      </c>
      <c r="C19" s="798">
        <f>C24-C22-C21</f>
        <v>1232238291.8299999</v>
      </c>
      <c r="D19" s="303" t="s">
        <v>204</v>
      </c>
      <c r="E19" s="333"/>
      <c r="F19" s="720" t="s">
        <v>612</v>
      </c>
      <c r="G19" s="800" t="s">
        <v>613</v>
      </c>
      <c r="H19" s="858" t="s">
        <v>207</v>
      </c>
      <c r="I19" s="859" t="s">
        <v>673</v>
      </c>
      <c r="J19" s="860">
        <v>0.21</v>
      </c>
    </row>
    <row r="20" spans="1:10" ht="21.75" customHeight="1" x14ac:dyDescent="0.25">
      <c r="A20" s="782"/>
      <c r="B20" s="796"/>
      <c r="C20" s="799"/>
      <c r="D20" s="247" t="s">
        <v>208</v>
      </c>
      <c r="E20" s="262"/>
      <c r="F20" s="890" t="s">
        <v>614</v>
      </c>
      <c r="G20" s="801"/>
      <c r="H20" s="836"/>
      <c r="I20" s="861"/>
      <c r="J20" s="862"/>
    </row>
    <row r="21" spans="1:10" ht="21.75" customHeight="1" x14ac:dyDescent="0.25">
      <c r="A21" s="291" t="s">
        <v>209</v>
      </c>
      <c r="B21" s="796"/>
      <c r="C21" s="320">
        <f>C24*7%</f>
        <v>94787560.910000011</v>
      </c>
      <c r="D21" s="247" t="s">
        <v>210</v>
      </c>
      <c r="E21" s="262"/>
      <c r="F21" s="814"/>
      <c r="G21" s="801"/>
      <c r="H21" s="836"/>
      <c r="I21" s="861"/>
      <c r="J21" s="862"/>
    </row>
    <row r="22" spans="1:10" x14ac:dyDescent="0.25">
      <c r="A22" s="292" t="s">
        <v>187</v>
      </c>
      <c r="B22" s="796"/>
      <c r="C22" s="721">
        <f>C24*2%</f>
        <v>27082160.260000002</v>
      </c>
      <c r="D22" s="247" t="s">
        <v>211</v>
      </c>
      <c r="E22" s="262">
        <v>1354108013</v>
      </c>
      <c r="F22" s="262"/>
      <c r="G22" s="802"/>
      <c r="H22" s="840"/>
      <c r="I22" s="861"/>
      <c r="J22" s="862"/>
    </row>
    <row r="23" spans="1:10" ht="15.75" thickBot="1" x14ac:dyDescent="0.3">
      <c r="A23" s="293"/>
      <c r="B23" s="796"/>
      <c r="C23" s="319"/>
      <c r="D23" s="247" t="s">
        <v>212</v>
      </c>
      <c r="E23" s="262"/>
      <c r="F23" s="262"/>
      <c r="G23" s="863"/>
      <c r="H23" s="864"/>
      <c r="I23" s="861"/>
      <c r="J23" s="862"/>
    </row>
    <row r="24" spans="1:10" ht="15.75" thickBot="1" x14ac:dyDescent="0.3">
      <c r="A24" s="294" t="s">
        <v>3</v>
      </c>
      <c r="B24" s="797"/>
      <c r="C24" s="321">
        <v>1354108013</v>
      </c>
      <c r="D24" s="781" t="s">
        <v>213</v>
      </c>
      <c r="E24" s="374">
        <v>1354108013</v>
      </c>
      <c r="F24" s="268"/>
      <c r="G24" s="865"/>
      <c r="H24" s="866"/>
      <c r="I24" s="867"/>
      <c r="J24" s="868"/>
    </row>
    <row r="25" spans="1:10" ht="85.5" customHeight="1" x14ac:dyDescent="0.25">
      <c r="A25" s="1537" t="s">
        <v>246</v>
      </c>
      <c r="B25" s="783" t="s">
        <v>175</v>
      </c>
      <c r="C25" s="798">
        <v>770154799</v>
      </c>
      <c r="D25" s="304" t="s">
        <v>214</v>
      </c>
      <c r="E25" s="333"/>
      <c r="F25" s="722" t="s">
        <v>215</v>
      </c>
      <c r="G25" s="815" t="s">
        <v>216</v>
      </c>
      <c r="H25" s="1698" t="s">
        <v>674</v>
      </c>
      <c r="I25" s="869" t="s">
        <v>675</v>
      </c>
      <c r="J25" s="860">
        <v>0.5</v>
      </c>
    </row>
    <row r="26" spans="1:10" ht="25.5" x14ac:dyDescent="0.25">
      <c r="A26" s="1538"/>
      <c r="B26" s="784"/>
      <c r="C26" s="803"/>
      <c r="D26" s="249" t="s">
        <v>218</v>
      </c>
      <c r="E26" s="262"/>
      <c r="F26" s="723" t="s">
        <v>615</v>
      </c>
      <c r="G26" s="816"/>
      <c r="H26" s="1699"/>
      <c r="I26" s="870"/>
      <c r="J26" s="862"/>
    </row>
    <row r="27" spans="1:10" ht="22.5" x14ac:dyDescent="0.25">
      <c r="A27" s="1538"/>
      <c r="B27" s="784"/>
      <c r="C27" s="803"/>
      <c r="D27" s="247" t="s">
        <v>220</v>
      </c>
      <c r="E27" s="335"/>
      <c r="F27" s="723" t="s">
        <v>616</v>
      </c>
      <c r="G27" s="816"/>
      <c r="H27" s="1699"/>
      <c r="I27" s="870"/>
      <c r="J27" s="862"/>
    </row>
    <row r="28" spans="1:10" ht="32.25" customHeight="1" x14ac:dyDescent="0.25">
      <c r="A28" s="1538"/>
      <c r="B28" s="784"/>
      <c r="C28" s="799"/>
      <c r="D28" s="247" t="s">
        <v>221</v>
      </c>
      <c r="E28" s="262">
        <v>770154799</v>
      </c>
      <c r="F28" s="1694" t="s">
        <v>617</v>
      </c>
      <c r="G28" s="816"/>
      <c r="H28" s="1699"/>
      <c r="I28" s="870"/>
      <c r="J28" s="862"/>
    </row>
    <row r="29" spans="1:10" ht="37.5" customHeight="1" x14ac:dyDescent="0.25">
      <c r="A29" s="1690"/>
      <c r="B29" s="784"/>
      <c r="C29" s="803"/>
      <c r="D29" s="247" t="s">
        <v>222</v>
      </c>
      <c r="E29" s="262"/>
      <c r="F29" s="1695"/>
      <c r="G29" s="871" t="s">
        <v>676</v>
      </c>
      <c r="H29" s="792"/>
      <c r="I29" s="870"/>
      <c r="J29" s="862"/>
    </row>
    <row r="30" spans="1:10" ht="26.25" thickBot="1" x14ac:dyDescent="0.3">
      <c r="A30" s="291" t="s">
        <v>209</v>
      </c>
      <c r="B30" s="785"/>
      <c r="C30" s="323">
        <f>C25*7%</f>
        <v>53910835.930000007</v>
      </c>
      <c r="D30" s="781" t="s">
        <v>223</v>
      </c>
      <c r="E30" s="374">
        <v>770154799</v>
      </c>
      <c r="F30" s="724" t="s">
        <v>618</v>
      </c>
      <c r="G30" s="273"/>
      <c r="H30" s="872"/>
      <c r="I30" s="873"/>
      <c r="J30" s="857"/>
    </row>
    <row r="31" spans="1:10" ht="90" customHeight="1" x14ac:dyDescent="0.25">
      <c r="A31" s="1537" t="s">
        <v>247</v>
      </c>
      <c r="B31" s="804" t="s">
        <v>175</v>
      </c>
      <c r="C31" s="798">
        <v>6170443556</v>
      </c>
      <c r="D31" s="304" t="s">
        <v>224</v>
      </c>
      <c r="E31" s="333"/>
      <c r="F31" s="725" t="s">
        <v>619</v>
      </c>
      <c r="G31" s="811" t="s">
        <v>620</v>
      </c>
      <c r="H31" s="1696" t="s">
        <v>677</v>
      </c>
      <c r="I31" s="874"/>
      <c r="J31" s="875">
        <v>0.1</v>
      </c>
    </row>
    <row r="32" spans="1:10" x14ac:dyDescent="0.25">
      <c r="A32" s="1538"/>
      <c r="B32" s="805"/>
      <c r="C32" s="803"/>
      <c r="D32" s="249" t="s">
        <v>225</v>
      </c>
      <c r="E32" s="262"/>
      <c r="F32" s="726" t="s">
        <v>621</v>
      </c>
      <c r="G32" s="812"/>
      <c r="H32" s="1697"/>
      <c r="I32" s="876"/>
      <c r="J32" s="877"/>
    </row>
    <row r="33" spans="1:10" ht="22.5" x14ac:dyDescent="0.25">
      <c r="A33" s="1538"/>
      <c r="B33" s="805"/>
      <c r="C33" s="803"/>
      <c r="D33" s="300" t="s">
        <v>226</v>
      </c>
      <c r="E33" s="246"/>
      <c r="F33" s="726" t="s">
        <v>622</v>
      </c>
      <c r="G33" s="812"/>
      <c r="H33" s="1697"/>
      <c r="I33" s="876"/>
      <c r="J33" s="877"/>
    </row>
    <row r="34" spans="1:10" ht="25.5" x14ac:dyDescent="0.25">
      <c r="A34" s="1538"/>
      <c r="B34" s="805"/>
      <c r="C34" s="803"/>
      <c r="D34" s="247" t="s">
        <v>227</v>
      </c>
      <c r="E34" s="262">
        <v>6170443556</v>
      </c>
      <c r="F34" s="813" t="s">
        <v>623</v>
      </c>
      <c r="G34" s="812"/>
      <c r="H34" s="1697"/>
      <c r="I34" s="876"/>
      <c r="J34" s="877"/>
    </row>
    <row r="35" spans="1:10" x14ac:dyDescent="0.25">
      <c r="A35" s="1690"/>
      <c r="B35" s="805"/>
      <c r="C35" s="799"/>
      <c r="D35" s="247" t="s">
        <v>228</v>
      </c>
      <c r="E35" s="262"/>
      <c r="F35" s="814"/>
      <c r="G35" s="727"/>
      <c r="H35" s="1697"/>
      <c r="I35" s="873"/>
      <c r="J35" s="878"/>
    </row>
    <row r="36" spans="1:10" ht="15.75" thickBot="1" x14ac:dyDescent="0.3">
      <c r="A36" s="794" t="s">
        <v>229</v>
      </c>
      <c r="B36" s="806"/>
      <c r="C36" s="324">
        <f>C31*7%</f>
        <v>431931048.92000002</v>
      </c>
      <c r="D36" s="781" t="s">
        <v>230</v>
      </c>
      <c r="E36" s="334"/>
      <c r="F36" s="728"/>
      <c r="G36" s="729"/>
      <c r="H36" s="879"/>
      <c r="I36" s="514"/>
      <c r="J36" s="857"/>
    </row>
    <row r="37" spans="1:10" ht="71.25" customHeight="1" x14ac:dyDescent="0.25">
      <c r="A37" s="1537" t="s">
        <v>248</v>
      </c>
      <c r="B37" s="804" t="s">
        <v>175</v>
      </c>
      <c r="C37" s="798">
        <v>9102733938</v>
      </c>
      <c r="D37" s="306" t="s">
        <v>231</v>
      </c>
      <c r="E37" s="336"/>
      <c r="F37" s="725" t="s">
        <v>610</v>
      </c>
      <c r="G37" s="811" t="s">
        <v>624</v>
      </c>
      <c r="H37" s="1698" t="s">
        <v>625</v>
      </c>
      <c r="I37" s="869" t="s">
        <v>678</v>
      </c>
      <c r="J37" s="837">
        <v>0.06</v>
      </c>
    </row>
    <row r="38" spans="1:10" x14ac:dyDescent="0.25">
      <c r="A38" s="1538"/>
      <c r="B38" s="805"/>
      <c r="C38" s="803"/>
      <c r="D38" s="247" t="s">
        <v>232</v>
      </c>
      <c r="E38" s="262"/>
      <c r="F38" s="726"/>
      <c r="G38" s="812"/>
      <c r="H38" s="1699"/>
      <c r="I38" s="870"/>
      <c r="J38" s="839"/>
    </row>
    <row r="39" spans="1:10" ht="51.75" customHeight="1" x14ac:dyDescent="0.25">
      <c r="A39" s="1538"/>
      <c r="B39" s="805"/>
      <c r="C39" s="803"/>
      <c r="D39" s="247" t="s">
        <v>233</v>
      </c>
      <c r="E39" s="262"/>
      <c r="F39" s="1691" t="s">
        <v>678</v>
      </c>
      <c r="G39" s="812"/>
      <c r="H39" s="1699"/>
      <c r="I39" s="870"/>
      <c r="J39" s="839"/>
    </row>
    <row r="40" spans="1:10" ht="22.5" hidden="1" customHeight="1" x14ac:dyDescent="0.25">
      <c r="A40" s="1538"/>
      <c r="B40" s="805"/>
      <c r="C40" s="803"/>
      <c r="D40" s="247" t="s">
        <v>234</v>
      </c>
      <c r="E40" s="262">
        <v>9102733938</v>
      </c>
      <c r="F40" s="1692"/>
      <c r="G40" s="812"/>
      <c r="H40" s="836"/>
      <c r="I40" s="870"/>
      <c r="J40" s="839"/>
    </row>
    <row r="41" spans="1:10" x14ac:dyDescent="0.25">
      <c r="A41" s="791"/>
      <c r="B41" s="805"/>
      <c r="C41" s="799"/>
      <c r="D41" s="247" t="s">
        <v>235</v>
      </c>
      <c r="E41" s="262"/>
      <c r="F41" s="1692"/>
      <c r="G41" s="727"/>
      <c r="H41" s="872"/>
      <c r="I41" s="870"/>
      <c r="J41" s="842"/>
    </row>
    <row r="42" spans="1:10" ht="15.75" thickBot="1" x14ac:dyDescent="0.3">
      <c r="A42" s="794" t="s">
        <v>229</v>
      </c>
      <c r="B42" s="806"/>
      <c r="C42" s="324">
        <f>C37*7%</f>
        <v>637191375.66000009</v>
      </c>
      <c r="D42" s="781" t="s">
        <v>236</v>
      </c>
      <c r="E42" s="334"/>
      <c r="F42" s="1693"/>
      <c r="G42" s="281"/>
      <c r="H42" s="879"/>
      <c r="I42" s="514"/>
      <c r="J42" s="857"/>
    </row>
    <row r="43" spans="1:10" ht="63.75" customHeight="1" x14ac:dyDescent="0.25">
      <c r="A43" s="1537" t="s">
        <v>249</v>
      </c>
      <c r="B43" s="804" t="s">
        <v>175</v>
      </c>
      <c r="C43" s="798">
        <v>4281002961</v>
      </c>
      <c r="D43" s="306" t="s">
        <v>237</v>
      </c>
      <c r="E43" s="336"/>
      <c r="F43" s="725" t="s">
        <v>601</v>
      </c>
      <c r="G43" s="1702" t="s">
        <v>626</v>
      </c>
      <c r="H43" s="858" t="s">
        <v>627</v>
      </c>
      <c r="I43" s="859" t="s">
        <v>679</v>
      </c>
      <c r="J43" s="837">
        <v>0.82</v>
      </c>
    </row>
    <row r="44" spans="1:10" x14ac:dyDescent="0.25">
      <c r="A44" s="1538"/>
      <c r="B44" s="805"/>
      <c r="C44" s="803"/>
      <c r="D44" s="247" t="s">
        <v>238</v>
      </c>
      <c r="E44" s="262"/>
      <c r="F44" s="726" t="s">
        <v>628</v>
      </c>
      <c r="G44" s="1703"/>
      <c r="H44" s="836"/>
      <c r="I44" s="861"/>
      <c r="J44" s="839"/>
    </row>
    <row r="45" spans="1:10" ht="22.5" x14ac:dyDescent="0.25">
      <c r="A45" s="1538"/>
      <c r="B45" s="805"/>
      <c r="C45" s="803"/>
      <c r="D45" s="247" t="s">
        <v>239</v>
      </c>
      <c r="E45" s="262"/>
      <c r="F45" s="726" t="s">
        <v>629</v>
      </c>
      <c r="G45" s="1703"/>
      <c r="H45" s="836"/>
      <c r="I45" s="861"/>
      <c r="J45" s="839"/>
    </row>
    <row r="46" spans="1:10" x14ac:dyDescent="0.25">
      <c r="A46" s="1538"/>
      <c r="B46" s="805"/>
      <c r="C46" s="803"/>
      <c r="D46" s="247" t="s">
        <v>630</v>
      </c>
      <c r="E46" s="262">
        <v>4281002961</v>
      </c>
      <c r="F46" s="21"/>
      <c r="G46" s="1703"/>
      <c r="H46" s="836"/>
      <c r="I46" s="861"/>
      <c r="J46" s="839"/>
    </row>
    <row r="47" spans="1:10" x14ac:dyDescent="0.25">
      <c r="A47" s="1690"/>
      <c r="B47" s="805"/>
      <c r="C47" s="799"/>
      <c r="D47" s="307" t="s">
        <v>235</v>
      </c>
      <c r="E47" s="335"/>
      <c r="F47" s="21"/>
      <c r="G47" s="1704"/>
      <c r="H47" s="840"/>
      <c r="I47" s="880"/>
      <c r="J47" s="842"/>
    </row>
    <row r="48" spans="1:10" ht="15.75" thickBot="1" x14ac:dyDescent="0.3">
      <c r="A48" s="296" t="s">
        <v>203</v>
      </c>
      <c r="B48" s="806"/>
      <c r="C48" s="324">
        <f>C43*7%</f>
        <v>299670207.27000004</v>
      </c>
      <c r="D48" s="308" t="s">
        <v>241</v>
      </c>
      <c r="E48" s="374">
        <f>E34+E40+E46</f>
        <v>19554180455</v>
      </c>
      <c r="F48" s="46"/>
      <c r="G48" s="281"/>
      <c r="H48" s="879"/>
      <c r="I48" s="514"/>
      <c r="J48" s="857"/>
    </row>
    <row r="49" spans="1:10" ht="63.75" customHeight="1" x14ac:dyDescent="0.25">
      <c r="A49" s="1700" t="s">
        <v>266</v>
      </c>
      <c r="B49" s="804" t="s">
        <v>175</v>
      </c>
      <c r="C49" s="798">
        <v>2552913217</v>
      </c>
      <c r="D49" s="306" t="s">
        <v>265</v>
      </c>
      <c r="E49" s="807" t="s">
        <v>631</v>
      </c>
      <c r="F49" s="1534" t="s">
        <v>680</v>
      </c>
      <c r="G49" s="730"/>
      <c r="H49" s="881"/>
      <c r="I49" s="882"/>
      <c r="J49" s="883"/>
    </row>
    <row r="50" spans="1:10" ht="22.5" x14ac:dyDescent="0.25">
      <c r="A50" s="1692"/>
      <c r="B50" s="805"/>
      <c r="C50" s="803"/>
      <c r="D50" s="247" t="s">
        <v>632</v>
      </c>
      <c r="E50" s="808"/>
      <c r="F50" s="1535"/>
      <c r="G50" s="731"/>
      <c r="H50" s="884"/>
      <c r="I50" s="885"/>
      <c r="J50" s="845"/>
    </row>
    <row r="51" spans="1:10" ht="22.5" x14ac:dyDescent="0.25">
      <c r="A51" s="1692"/>
      <c r="B51" s="805"/>
      <c r="C51" s="803"/>
      <c r="D51" s="247" t="s">
        <v>633</v>
      </c>
      <c r="E51" s="808"/>
      <c r="F51" s="1535"/>
      <c r="G51" s="731"/>
      <c r="H51" s="872"/>
      <c r="I51" s="873"/>
      <c r="J51" s="845"/>
    </row>
    <row r="52" spans="1:10" x14ac:dyDescent="0.25">
      <c r="A52" s="1692"/>
      <c r="B52" s="805"/>
      <c r="C52" s="803"/>
      <c r="D52" s="247" t="s">
        <v>634</v>
      </c>
      <c r="E52" s="808"/>
      <c r="F52" s="1535"/>
      <c r="G52" s="731"/>
      <c r="H52" s="872"/>
      <c r="I52" s="873"/>
      <c r="J52" s="845"/>
    </row>
    <row r="53" spans="1:10" ht="15" customHeight="1" x14ac:dyDescent="0.25">
      <c r="A53" s="1701"/>
      <c r="B53" s="805"/>
      <c r="C53" s="803"/>
      <c r="D53" s="307" t="s">
        <v>635</v>
      </c>
      <c r="E53" s="809"/>
      <c r="F53" s="1535"/>
      <c r="G53" s="731"/>
      <c r="H53" s="872"/>
      <c r="I53" s="873"/>
      <c r="J53" s="845"/>
    </row>
    <row r="54" spans="1:10" ht="17.25" customHeight="1" thickBot="1" x14ac:dyDescent="0.3">
      <c r="A54" s="732" t="s">
        <v>243</v>
      </c>
      <c r="B54" s="805"/>
      <c r="C54" s="803"/>
      <c r="D54" s="793" t="s">
        <v>636</v>
      </c>
      <c r="E54" s="373">
        <v>2552913217</v>
      </c>
      <c r="F54" s="1550"/>
      <c r="G54" s="278"/>
      <c r="H54" s="872"/>
      <c r="I54" s="873"/>
      <c r="J54" s="845"/>
    </row>
    <row r="55" spans="1:10" ht="21.75" customHeight="1" thickBot="1" x14ac:dyDescent="0.3">
      <c r="A55" s="733" t="s">
        <v>3</v>
      </c>
      <c r="B55" s="734"/>
      <c r="C55" s="371">
        <f>C49+C43+C37+C31+C25+C24+E18</f>
        <v>54150754495</v>
      </c>
      <c r="D55" s="886"/>
      <c r="E55" s="371">
        <f>E54+E48+E30+E24+E18</f>
        <v>54150754495</v>
      </c>
      <c r="F55" s="735"/>
      <c r="G55" s="735"/>
      <c r="H55" s="887"/>
      <c r="I55" s="514"/>
      <c r="J55" s="857"/>
    </row>
    <row r="56" spans="1:10" ht="63.75" customHeight="1" x14ac:dyDescent="0.25">
      <c r="A56" s="791" t="s">
        <v>681</v>
      </c>
      <c r="B56" s="796" t="s">
        <v>175</v>
      </c>
      <c r="C56" s="365">
        <v>499125209</v>
      </c>
      <c r="D56" s="340" t="s">
        <v>637</v>
      </c>
      <c r="E56" s="367"/>
      <c r="F56" s="275"/>
      <c r="G56" s="275"/>
      <c r="H56" s="881"/>
      <c r="I56" s="882"/>
      <c r="J56" s="882"/>
    </row>
    <row r="57" spans="1:10" ht="22.5" customHeight="1" thickBot="1" x14ac:dyDescent="0.3">
      <c r="A57" s="794" t="s">
        <v>243</v>
      </c>
      <c r="B57" s="797"/>
      <c r="C57" s="321"/>
      <c r="D57" s="308"/>
      <c r="E57" s="339"/>
      <c r="F57" s="46"/>
      <c r="G57" s="46"/>
      <c r="H57" s="888"/>
      <c r="I57" s="857"/>
      <c r="J57" s="857"/>
    </row>
    <row r="58" spans="1:10" ht="72.75" customHeight="1" x14ac:dyDescent="0.25">
      <c r="A58" s="889" t="s">
        <v>682</v>
      </c>
      <c r="B58" s="795" t="s">
        <v>175</v>
      </c>
      <c r="C58" s="326">
        <v>500000000</v>
      </c>
      <c r="D58" s="340" t="s">
        <v>637</v>
      </c>
      <c r="E58" s="337"/>
      <c r="F58" s="275"/>
      <c r="G58" s="275"/>
      <c r="H58" s="881"/>
      <c r="I58" s="882"/>
      <c r="J58" s="882"/>
    </row>
    <row r="59" spans="1:10" ht="15.75" thickBot="1" x14ac:dyDescent="0.3">
      <c r="A59" s="379" t="s">
        <v>244</v>
      </c>
      <c r="B59" s="797"/>
      <c r="C59" s="327"/>
      <c r="D59" s="287"/>
      <c r="E59" s="287"/>
      <c r="F59" s="46"/>
      <c r="G59" s="46"/>
      <c r="H59" s="888"/>
      <c r="I59" s="857"/>
      <c r="J59" s="857"/>
    </row>
    <row r="60" spans="1:10" ht="15.75" thickBot="1" x14ac:dyDescent="0.3">
      <c r="A60" s="298"/>
      <c r="B60" s="297" t="s">
        <v>3</v>
      </c>
      <c r="C60" s="325">
        <f>C55+C56+C58</f>
        <v>55149879704</v>
      </c>
      <c r="D60" s="280"/>
      <c r="E60" s="280"/>
      <c r="F60" s="280"/>
      <c r="G60" s="280"/>
      <c r="H60" s="879"/>
      <c r="I60" s="514"/>
      <c r="J60" s="514"/>
    </row>
    <row r="61" spans="1:10" x14ac:dyDescent="0.25">
      <c r="A61" s="299"/>
      <c r="B61" s="299"/>
      <c r="C61" s="299"/>
      <c r="D61" s="91"/>
      <c r="E61" s="779"/>
      <c r="F61" s="779"/>
      <c r="G61" s="779"/>
      <c r="H61" s="779"/>
      <c r="I61" s="779"/>
      <c r="J61" s="779"/>
    </row>
    <row r="62" spans="1:10" x14ac:dyDescent="0.25">
      <c r="A62" s="299"/>
      <c r="B62" s="779"/>
      <c r="C62" s="779"/>
      <c r="D62" s="779"/>
      <c r="E62" s="779"/>
      <c r="F62" s="779"/>
      <c r="G62" s="779"/>
      <c r="H62" s="779"/>
      <c r="I62" s="779"/>
      <c r="J62" s="779"/>
    </row>
    <row r="63" spans="1:10" x14ac:dyDescent="0.25">
      <c r="A63" s="299"/>
      <c r="B63" s="779"/>
      <c r="C63" s="779"/>
      <c r="D63" s="779"/>
      <c r="E63" s="779"/>
      <c r="F63" s="779"/>
      <c r="G63" s="779"/>
      <c r="H63" s="779"/>
      <c r="I63" s="779"/>
      <c r="J63" s="779"/>
    </row>
  </sheetData>
  <mergeCells count="17">
    <mergeCell ref="A49:A53"/>
    <mergeCell ref="F49:F54"/>
    <mergeCell ref="G43:G47"/>
    <mergeCell ref="H37:H39"/>
    <mergeCell ref="A37:A40"/>
    <mergeCell ref="A1:J1"/>
    <mergeCell ref="A2:J2"/>
    <mergeCell ref="A3:J3"/>
    <mergeCell ref="A25:A29"/>
    <mergeCell ref="A43:A47"/>
    <mergeCell ref="F39:F42"/>
    <mergeCell ref="A31:A35"/>
    <mergeCell ref="A6:A8"/>
    <mergeCell ref="F28:F29"/>
    <mergeCell ref="H31:H35"/>
    <mergeCell ref="H25:H28"/>
    <mergeCell ref="G6:G8"/>
  </mergeCells>
  <printOptions horizontalCentered="1" verticalCentered="1"/>
  <pageMargins left="0" right="0" top="0" bottom="0" header="0.31496062992125984" footer="0.31496062992125984"/>
  <pageSetup paperSize="5"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selection sqref="A1:N1"/>
    </sheetView>
  </sheetViews>
  <sheetFormatPr baseColWidth="10" defaultRowHeight="15" x14ac:dyDescent="0.25"/>
  <cols>
    <col min="1" max="1" width="27.7109375" customWidth="1"/>
    <col min="3" max="3" width="25.140625" customWidth="1"/>
    <col min="4" max="4" width="2.42578125" hidden="1" customWidth="1"/>
    <col min="5" max="5" width="26.140625" customWidth="1"/>
    <col min="6" max="6" width="23" customWidth="1"/>
    <col min="7" max="7" width="18.28515625" customWidth="1"/>
    <col min="8" max="8" width="26.42578125" customWidth="1"/>
    <col min="9" max="9" width="32.5703125" customWidth="1"/>
    <col min="10" max="10" width="10.140625" customWidth="1"/>
    <col min="11" max="11" width="9" customWidth="1"/>
    <col min="12" max="12" width="21.42578125" customWidth="1"/>
    <col min="14" max="14" width="20.42578125" customWidth="1"/>
    <col min="16" max="16" width="14" bestFit="1" customWidth="1"/>
  </cols>
  <sheetData>
    <row r="1" spans="1:16" ht="24" customHeight="1" x14ac:dyDescent="0.25">
      <c r="A1" s="1688" t="s">
        <v>164</v>
      </c>
      <c r="B1" s="1688"/>
      <c r="C1" s="1688"/>
      <c r="D1" s="1688"/>
      <c r="E1" s="1688"/>
      <c r="F1" s="1688"/>
      <c r="G1" s="1688"/>
      <c r="H1" s="1688"/>
      <c r="I1" s="1688"/>
      <c r="J1" s="1688"/>
      <c r="K1" s="1688"/>
      <c r="L1" s="1688"/>
      <c r="M1" s="1688"/>
      <c r="N1" s="1688"/>
    </row>
    <row r="2" spans="1:16" ht="19.5" customHeight="1" x14ac:dyDescent="0.25">
      <c r="A2" s="1688" t="s">
        <v>165</v>
      </c>
      <c r="B2" s="1688"/>
      <c r="C2" s="1688"/>
      <c r="D2" s="1688"/>
      <c r="E2" s="1688"/>
      <c r="F2" s="1688"/>
      <c r="G2" s="1688"/>
      <c r="H2" s="1688"/>
      <c r="I2" s="1688"/>
      <c r="J2" s="1688"/>
      <c r="K2" s="1688"/>
      <c r="L2" s="1688"/>
      <c r="M2" s="955"/>
      <c r="N2" s="955"/>
    </row>
    <row r="3" spans="1:16" ht="22.5" customHeight="1" x14ac:dyDescent="0.25">
      <c r="A3" s="1688" t="s">
        <v>166</v>
      </c>
      <c r="B3" s="1688"/>
      <c r="C3" s="1688"/>
      <c r="D3" s="1688"/>
      <c r="E3" s="1688"/>
      <c r="F3" s="1688"/>
      <c r="G3" s="1688"/>
      <c r="H3" s="1688"/>
      <c r="I3" s="1688"/>
      <c r="J3" s="1688"/>
      <c r="K3" s="1688"/>
      <c r="L3" s="1688"/>
      <c r="M3" s="955"/>
      <c r="N3" s="955"/>
    </row>
    <row r="4" spans="1:16" ht="21" customHeight="1" thickBot="1" x14ac:dyDescent="0.3">
      <c r="A4" s="1771" t="s">
        <v>267</v>
      </c>
      <c r="B4" s="1771"/>
      <c r="C4" s="1771"/>
      <c r="D4" s="832"/>
      <c r="E4" s="832"/>
      <c r="F4" s="832"/>
      <c r="G4" s="832"/>
      <c r="H4" s="832"/>
      <c r="I4" s="967" t="s">
        <v>708</v>
      </c>
      <c r="J4" s="954"/>
      <c r="K4" s="968"/>
      <c r="L4" s="968"/>
      <c r="M4" s="955"/>
      <c r="N4" s="955"/>
    </row>
    <row r="5" spans="1:16" ht="55.5" customHeight="1" thickBot="1" x14ac:dyDescent="0.3">
      <c r="A5" s="1020" t="s">
        <v>167</v>
      </c>
      <c r="B5" s="241" t="s">
        <v>168</v>
      </c>
      <c r="C5" s="240" t="s">
        <v>149</v>
      </c>
      <c r="D5" s="240" t="s">
        <v>169</v>
      </c>
      <c r="E5" s="240" t="s">
        <v>170</v>
      </c>
      <c r="F5" s="240" t="s">
        <v>172</v>
      </c>
      <c r="G5" s="240" t="s">
        <v>173</v>
      </c>
      <c r="H5" s="833" t="s">
        <v>174</v>
      </c>
      <c r="I5" s="834" t="s">
        <v>355</v>
      </c>
      <c r="J5" s="1021" t="s">
        <v>668</v>
      </c>
      <c r="K5" s="1772" t="s">
        <v>709</v>
      </c>
      <c r="L5" s="1772"/>
      <c r="M5" s="1773" t="s">
        <v>710</v>
      </c>
      <c r="N5" s="1773"/>
    </row>
    <row r="6" spans="1:16" ht="27.75" customHeight="1" x14ac:dyDescent="0.25">
      <c r="A6" s="1708" t="s">
        <v>251</v>
      </c>
      <c r="B6" s="1537" t="s">
        <v>175</v>
      </c>
      <c r="C6" s="1768">
        <v>3546713262</v>
      </c>
      <c r="D6" s="958" t="s">
        <v>176</v>
      </c>
      <c r="E6" s="487">
        <v>454977706</v>
      </c>
      <c r="F6" s="245" t="s">
        <v>601</v>
      </c>
      <c r="G6" s="1543" t="s">
        <v>346</v>
      </c>
      <c r="H6" s="1567" t="s">
        <v>669</v>
      </c>
      <c r="I6" s="1756" t="s">
        <v>711</v>
      </c>
      <c r="J6" s="1737">
        <v>0.55000000000000004</v>
      </c>
      <c r="K6" s="1022"/>
      <c r="L6" s="1023">
        <v>3273935227</v>
      </c>
      <c r="M6" s="1024"/>
      <c r="N6" s="1025">
        <v>170106001</v>
      </c>
      <c r="P6" s="16"/>
    </row>
    <row r="7" spans="1:16" ht="24" customHeight="1" x14ac:dyDescent="0.25">
      <c r="A7" s="1709"/>
      <c r="B7" s="1538"/>
      <c r="C7" s="1769"/>
      <c r="D7" s="300" t="s">
        <v>179</v>
      </c>
      <c r="E7" s="488">
        <v>32150459</v>
      </c>
      <c r="F7" s="715" t="s">
        <v>602</v>
      </c>
      <c r="G7" s="1544"/>
      <c r="H7" s="1547"/>
      <c r="I7" s="1757"/>
      <c r="J7" s="1740"/>
      <c r="K7" s="1026">
        <v>1</v>
      </c>
      <c r="L7" s="1027">
        <v>454977706</v>
      </c>
      <c r="M7" s="1026">
        <v>1</v>
      </c>
      <c r="N7" s="1028">
        <v>71523328</v>
      </c>
    </row>
    <row r="8" spans="1:16" ht="27.75" customHeight="1" x14ac:dyDescent="0.25">
      <c r="A8" s="1710"/>
      <c r="B8" s="1538"/>
      <c r="C8" s="1770"/>
      <c r="D8" s="300" t="s">
        <v>250</v>
      </c>
      <c r="E8" s="489" t="s">
        <v>152</v>
      </c>
      <c r="F8" s="1029" t="s">
        <v>671</v>
      </c>
      <c r="G8" s="1544"/>
      <c r="H8" s="1547"/>
      <c r="I8" s="1757"/>
      <c r="J8" s="1740"/>
      <c r="K8" s="1026">
        <v>2</v>
      </c>
      <c r="L8" s="1027">
        <v>411053364</v>
      </c>
      <c r="M8" s="1026"/>
      <c r="N8" s="1028"/>
    </row>
    <row r="9" spans="1:16" ht="26.25" customHeight="1" x14ac:dyDescent="0.25">
      <c r="A9" s="1030" t="s">
        <v>183</v>
      </c>
      <c r="B9" s="1538"/>
      <c r="C9" s="1136">
        <v>2479502420</v>
      </c>
      <c r="D9" s="300" t="s">
        <v>184</v>
      </c>
      <c r="E9" s="309">
        <v>3546713262</v>
      </c>
      <c r="F9" s="245" t="s">
        <v>603</v>
      </c>
      <c r="G9" s="1544"/>
      <c r="H9" s="1547"/>
      <c r="I9" s="1757"/>
      <c r="J9" s="1740"/>
      <c r="K9" s="1026"/>
      <c r="L9" s="1027"/>
      <c r="M9" s="1026"/>
      <c r="N9" s="1028"/>
    </row>
    <row r="10" spans="1:16" ht="24.75" customHeight="1" x14ac:dyDescent="0.25">
      <c r="A10" s="1031" t="s">
        <v>185</v>
      </c>
      <c r="B10" s="1538"/>
      <c r="C10" s="1136">
        <v>827505514</v>
      </c>
      <c r="D10" s="300" t="s">
        <v>186</v>
      </c>
      <c r="E10" s="309"/>
      <c r="F10" s="333"/>
      <c r="G10" s="1545"/>
      <c r="H10" s="1548"/>
      <c r="I10" s="1762"/>
      <c r="J10" s="1032"/>
      <c r="K10" s="1026"/>
      <c r="L10" s="1027"/>
      <c r="M10" s="1026"/>
      <c r="N10" s="1028"/>
    </row>
    <row r="11" spans="1:16" ht="21.75" customHeight="1" thickBot="1" x14ac:dyDescent="0.3">
      <c r="A11" s="1033" t="s">
        <v>187</v>
      </c>
      <c r="B11" s="1538"/>
      <c r="C11" s="1137">
        <v>69543713</v>
      </c>
      <c r="D11" s="300" t="s">
        <v>188</v>
      </c>
      <c r="E11" s="309">
        <v>3546713262</v>
      </c>
      <c r="F11" s="817" t="s">
        <v>604</v>
      </c>
      <c r="G11" s="1763" t="s">
        <v>190</v>
      </c>
      <c r="H11" s="1546" t="s">
        <v>191</v>
      </c>
      <c r="I11" s="844"/>
      <c r="J11" s="1034"/>
      <c r="K11" s="1026"/>
      <c r="L11" s="1027"/>
      <c r="M11" s="1026"/>
      <c r="N11" s="1028"/>
    </row>
    <row r="12" spans="1:16" ht="25.5" customHeight="1" thickBot="1" x14ac:dyDescent="0.3">
      <c r="A12" s="1033" t="s">
        <v>192</v>
      </c>
      <c r="B12" s="959"/>
      <c r="C12" s="1138">
        <v>170161931</v>
      </c>
      <c r="D12" s="716" t="s">
        <v>605</v>
      </c>
      <c r="E12" s="330">
        <v>454977706</v>
      </c>
      <c r="F12" s="962"/>
      <c r="G12" s="1551"/>
      <c r="H12" s="1764"/>
      <c r="I12" s="847"/>
      <c r="J12" s="1035"/>
      <c r="K12" s="1036"/>
      <c r="L12" s="1037">
        <f>SUM(L7:L11)</f>
        <v>866031070</v>
      </c>
      <c r="M12" s="1036"/>
      <c r="N12" s="1038"/>
    </row>
    <row r="13" spans="1:16" ht="21.75" customHeight="1" thickBot="1" x14ac:dyDescent="0.3">
      <c r="A13" s="1741" t="s">
        <v>712</v>
      </c>
      <c r="B13" s="1537" t="s">
        <v>175</v>
      </c>
      <c r="C13" s="1765">
        <v>25795471272</v>
      </c>
      <c r="D13" s="956" t="s">
        <v>193</v>
      </c>
      <c r="E13" s="331"/>
      <c r="F13" s="810" t="s">
        <v>606</v>
      </c>
      <c r="G13" s="1543" t="s">
        <v>713</v>
      </c>
      <c r="H13" s="1567" t="s">
        <v>196</v>
      </c>
      <c r="I13" s="1756" t="s">
        <v>714</v>
      </c>
      <c r="J13" s="1737">
        <v>0.17</v>
      </c>
      <c r="K13" s="1039"/>
      <c r="L13" s="1012">
        <v>52114907643</v>
      </c>
      <c r="M13" s="1040"/>
      <c r="N13" s="1012">
        <v>2842371084</v>
      </c>
    </row>
    <row r="14" spans="1:16" ht="20.25" customHeight="1" x14ac:dyDescent="0.25">
      <c r="A14" s="1735"/>
      <c r="B14" s="1538"/>
      <c r="C14" s="1766"/>
      <c r="D14" s="957"/>
      <c r="E14" s="330"/>
      <c r="F14" s="1041"/>
      <c r="G14" s="1544"/>
      <c r="H14" s="1547"/>
      <c r="I14" s="1757"/>
      <c r="J14" s="1740"/>
      <c r="K14" s="1042" t="s">
        <v>715</v>
      </c>
      <c r="L14" s="1043">
        <v>2305981427</v>
      </c>
      <c r="M14" s="1044"/>
      <c r="N14" s="1043">
        <v>45139157</v>
      </c>
    </row>
    <row r="15" spans="1:16" ht="20.25" customHeight="1" x14ac:dyDescent="0.25">
      <c r="A15" s="1735"/>
      <c r="B15" s="1690"/>
      <c r="C15" s="1767"/>
      <c r="D15" s="957"/>
      <c r="E15" s="330"/>
      <c r="F15" s="1041"/>
      <c r="G15" s="1544"/>
      <c r="H15" s="1547"/>
      <c r="I15" s="1757"/>
      <c r="J15" s="1740"/>
      <c r="K15" s="1045" t="s">
        <v>716</v>
      </c>
      <c r="L15" s="1028">
        <v>3596384875</v>
      </c>
      <c r="M15" s="1046"/>
      <c r="N15" s="1028">
        <v>99076980</v>
      </c>
    </row>
    <row r="16" spans="1:16" ht="21.75" customHeight="1" x14ac:dyDescent="0.25">
      <c r="A16" s="1735"/>
      <c r="B16" s="313" t="s">
        <v>197</v>
      </c>
      <c r="C16" s="1139">
        <v>13249634648</v>
      </c>
      <c r="D16" s="300" t="s">
        <v>198</v>
      </c>
      <c r="E16" s="314"/>
      <c r="F16" s="717" t="s">
        <v>607</v>
      </c>
      <c r="G16" s="1544"/>
      <c r="H16" s="1547"/>
      <c r="I16" s="1757"/>
      <c r="J16" s="1740"/>
      <c r="K16" s="1047" t="s">
        <v>717</v>
      </c>
      <c r="L16" s="1028">
        <v>434005066</v>
      </c>
      <c r="M16" s="1046"/>
      <c r="N16" s="1028"/>
    </row>
    <row r="17" spans="1:14" ht="20.25" customHeight="1" x14ac:dyDescent="0.25">
      <c r="A17" s="1735"/>
      <c r="B17" s="313" t="s">
        <v>200</v>
      </c>
      <c r="C17" s="1139">
        <v>32379628284</v>
      </c>
      <c r="D17" s="300" t="s">
        <v>181</v>
      </c>
      <c r="E17" s="309"/>
      <c r="F17" s="718" t="s">
        <v>608</v>
      </c>
      <c r="G17" s="1544"/>
      <c r="H17" s="1547"/>
      <c r="I17" s="1757"/>
      <c r="J17" s="1740"/>
      <c r="K17" s="1047" t="s">
        <v>718</v>
      </c>
      <c r="L17" s="1028">
        <v>1283047422</v>
      </c>
      <c r="M17" s="1046"/>
      <c r="N17" s="1028"/>
    </row>
    <row r="18" spans="1:14" ht="27" customHeight="1" x14ac:dyDescent="0.25">
      <c r="A18" s="1048"/>
      <c r="B18" s="315" t="s">
        <v>3</v>
      </c>
      <c r="C18" s="1140">
        <f>C13+C16+C17</f>
        <v>71424734204</v>
      </c>
      <c r="D18" s="300" t="s">
        <v>202</v>
      </c>
      <c r="E18" s="309">
        <v>26372684749</v>
      </c>
      <c r="F18" s="1049" t="s">
        <v>609</v>
      </c>
      <c r="G18" s="1544"/>
      <c r="H18" s="1547"/>
      <c r="I18" s="1757"/>
      <c r="J18" s="1740"/>
      <c r="K18" s="1047"/>
      <c r="L18" s="1028"/>
      <c r="M18" s="1046"/>
      <c r="N18" s="1028"/>
    </row>
    <row r="19" spans="1:14" ht="27" customHeight="1" thickBot="1" x14ac:dyDescent="0.3">
      <c r="A19" s="1050"/>
      <c r="B19" s="317"/>
      <c r="C19" s="1141"/>
      <c r="D19" s="300" t="s">
        <v>186</v>
      </c>
      <c r="E19" s="332"/>
      <c r="F19" s="969"/>
      <c r="G19" s="1545"/>
      <c r="H19" s="1548"/>
      <c r="I19" s="1762"/>
      <c r="J19" s="1032"/>
      <c r="K19" s="1047"/>
      <c r="L19" s="1028">
        <f>SUM(L14:L18)</f>
        <v>7619418790</v>
      </c>
      <c r="M19" s="1046"/>
      <c r="N19" s="1028"/>
    </row>
    <row r="20" spans="1:14" ht="237" hidden="1" thickBot="1" x14ac:dyDescent="0.3">
      <c r="A20" s="1051" t="s">
        <v>203</v>
      </c>
      <c r="B20" s="290"/>
      <c r="C20" s="1131">
        <f>C18*7%</f>
        <v>4999731394.2800007</v>
      </c>
      <c r="D20" s="957" t="s">
        <v>188</v>
      </c>
      <c r="E20" s="375">
        <v>29919398011</v>
      </c>
      <c r="F20" s="1052" t="s">
        <v>610</v>
      </c>
      <c r="G20" s="260" t="s">
        <v>611</v>
      </c>
      <c r="H20" s="1053"/>
      <c r="I20" s="856"/>
      <c r="J20" s="856"/>
      <c r="K20" s="1054"/>
      <c r="L20" s="1055">
        <f>SUM(L14:L19)</f>
        <v>15238837580</v>
      </c>
      <c r="M20" s="1056"/>
      <c r="N20" s="1055">
        <f>SUM(N14:N19)</f>
        <v>144216137</v>
      </c>
    </row>
    <row r="21" spans="1:14" ht="33.75" customHeight="1" x14ac:dyDescent="0.25">
      <c r="A21" s="1708" t="s">
        <v>347</v>
      </c>
      <c r="B21" s="1559" t="s">
        <v>175</v>
      </c>
      <c r="C21" s="1142">
        <f>C25-C24-C23</f>
        <v>1232238291.8299999</v>
      </c>
      <c r="D21" s="303" t="s">
        <v>204</v>
      </c>
      <c r="E21" s="333"/>
      <c r="F21" s="720" t="s">
        <v>612</v>
      </c>
      <c r="G21" s="1564" t="s">
        <v>613</v>
      </c>
      <c r="H21" s="1567" t="s">
        <v>207</v>
      </c>
      <c r="I21" s="1756" t="s">
        <v>729</v>
      </c>
      <c r="J21" s="1737">
        <v>0.21</v>
      </c>
      <c r="K21" s="1022"/>
      <c r="L21" s="1025">
        <v>1224717696</v>
      </c>
      <c r="M21" s="1057"/>
      <c r="N21" s="1025">
        <v>86758000</v>
      </c>
    </row>
    <row r="22" spans="1:14" ht="34.5" customHeight="1" x14ac:dyDescent="0.25">
      <c r="A22" s="1710"/>
      <c r="B22" s="1560"/>
      <c r="C22" s="1128"/>
      <c r="D22" s="247" t="s">
        <v>208</v>
      </c>
      <c r="E22" s="262"/>
      <c r="F22" s="1754" t="s">
        <v>614</v>
      </c>
      <c r="G22" s="1565"/>
      <c r="H22" s="1547"/>
      <c r="I22" s="1757"/>
      <c r="J22" s="1740"/>
      <c r="K22" s="1026">
        <v>1</v>
      </c>
      <c r="L22" s="1028">
        <v>199480287</v>
      </c>
      <c r="M22" s="1046"/>
      <c r="N22" s="1028"/>
    </row>
    <row r="23" spans="1:14" ht="27.75" customHeight="1" x14ac:dyDescent="0.25">
      <c r="A23" s="1058" t="s">
        <v>209</v>
      </c>
      <c r="B23" s="1560"/>
      <c r="C23" s="1132">
        <f>C25*7%</f>
        <v>94787560.910000011</v>
      </c>
      <c r="D23" s="247" t="s">
        <v>210</v>
      </c>
      <c r="E23" s="262"/>
      <c r="F23" s="1755"/>
      <c r="G23" s="1565"/>
      <c r="H23" s="1547"/>
      <c r="I23" s="1757"/>
      <c r="J23" s="1740"/>
      <c r="K23" s="1026"/>
      <c r="L23" s="1028"/>
      <c r="M23" s="1046"/>
      <c r="N23" s="1028"/>
    </row>
    <row r="24" spans="1:14" ht="28.5" customHeight="1" x14ac:dyDescent="0.25">
      <c r="A24" s="1059" t="s">
        <v>187</v>
      </c>
      <c r="B24" s="1560"/>
      <c r="C24" s="1133">
        <f>C25*2%</f>
        <v>27082160.260000002</v>
      </c>
      <c r="D24" s="247" t="s">
        <v>211</v>
      </c>
      <c r="E24" s="262">
        <v>1354108013</v>
      </c>
      <c r="F24" s="262"/>
      <c r="G24" s="1565"/>
      <c r="H24" s="1547"/>
      <c r="I24" s="1757"/>
      <c r="J24" s="1740"/>
      <c r="K24" s="1026"/>
      <c r="L24" s="1028"/>
      <c r="M24" s="1046"/>
      <c r="N24" s="1028"/>
    </row>
    <row r="25" spans="1:14" ht="26.25" customHeight="1" thickBot="1" x14ac:dyDescent="0.3">
      <c r="A25" s="1060" t="s">
        <v>3</v>
      </c>
      <c r="B25" s="964"/>
      <c r="C25" s="1129">
        <v>1354108013</v>
      </c>
      <c r="D25" s="957" t="s">
        <v>213</v>
      </c>
      <c r="E25" s="374">
        <v>1354108013</v>
      </c>
      <c r="F25" s="268"/>
      <c r="G25" s="865"/>
      <c r="H25" s="866"/>
      <c r="I25" s="867"/>
      <c r="J25" s="1758"/>
      <c r="K25" s="1061"/>
      <c r="L25" s="1062">
        <f>SUM(L22:L24)</f>
        <v>199480287</v>
      </c>
      <c r="M25" s="1063"/>
      <c r="N25" s="1062"/>
    </row>
    <row r="26" spans="1:14" ht="27" customHeight="1" x14ac:dyDescent="0.25">
      <c r="A26" s="1759" t="s">
        <v>719</v>
      </c>
      <c r="B26" s="1537" t="s">
        <v>175</v>
      </c>
      <c r="C26" s="1712">
        <v>770154799</v>
      </c>
      <c r="D26" s="304" t="s">
        <v>214</v>
      </c>
      <c r="E26" s="333"/>
      <c r="F26" s="722" t="s">
        <v>215</v>
      </c>
      <c r="G26" s="815" t="s">
        <v>216</v>
      </c>
      <c r="H26" s="1567" t="s">
        <v>674</v>
      </c>
      <c r="I26" s="1756" t="s">
        <v>675</v>
      </c>
      <c r="J26" s="1737">
        <v>0.5</v>
      </c>
      <c r="K26" s="1064"/>
      <c r="L26" s="1025">
        <v>698586824</v>
      </c>
      <c r="M26" s="1065"/>
      <c r="N26" s="1066">
        <v>49118000</v>
      </c>
    </row>
    <row r="27" spans="1:14" ht="27" customHeight="1" x14ac:dyDescent="0.25">
      <c r="A27" s="1760"/>
      <c r="B27" s="1538"/>
      <c r="C27" s="1713"/>
      <c r="D27" s="249" t="s">
        <v>218</v>
      </c>
      <c r="E27" s="262"/>
      <c r="F27" s="723" t="s">
        <v>615</v>
      </c>
      <c r="G27" s="816"/>
      <c r="H27" s="1547"/>
      <c r="I27" s="1757"/>
      <c r="J27" s="1740"/>
      <c r="K27" s="1067"/>
      <c r="L27" s="1068"/>
      <c r="M27" s="1069"/>
      <c r="N27" s="1028"/>
    </row>
    <row r="28" spans="1:14" ht="26.25" customHeight="1" x14ac:dyDescent="0.25">
      <c r="A28" s="1760"/>
      <c r="B28" s="1538"/>
      <c r="C28" s="1713"/>
      <c r="D28" s="247" t="s">
        <v>220</v>
      </c>
      <c r="E28" s="335"/>
      <c r="F28" s="723" t="s">
        <v>616</v>
      </c>
      <c r="G28" s="1751" t="s">
        <v>676</v>
      </c>
      <c r="H28" s="1547"/>
      <c r="I28" s="1757"/>
      <c r="J28" s="1740"/>
      <c r="K28" s="1067"/>
      <c r="L28" s="1068"/>
      <c r="M28" s="1069"/>
      <c r="N28" s="1028"/>
    </row>
    <row r="29" spans="1:14" ht="27.75" customHeight="1" x14ac:dyDescent="0.25">
      <c r="A29" s="1760"/>
      <c r="B29" s="1538"/>
      <c r="C29" s="1713"/>
      <c r="D29" s="247" t="s">
        <v>221</v>
      </c>
      <c r="E29" s="262">
        <v>770154799</v>
      </c>
      <c r="F29" s="1754" t="s">
        <v>617</v>
      </c>
      <c r="G29" s="1752"/>
      <c r="H29" s="1547"/>
      <c r="I29" s="1757"/>
      <c r="J29" s="1740"/>
      <c r="K29" s="1067"/>
      <c r="L29" s="1068"/>
      <c r="M29" s="1069"/>
      <c r="N29" s="1028"/>
    </row>
    <row r="30" spans="1:14" ht="18.75" customHeight="1" x14ac:dyDescent="0.25">
      <c r="A30" s="1761"/>
      <c r="B30" s="1690"/>
      <c r="C30" s="1714"/>
      <c r="D30" s="247" t="s">
        <v>222</v>
      </c>
      <c r="E30" s="262"/>
      <c r="F30" s="1755"/>
      <c r="G30" s="1753"/>
      <c r="H30" s="1548"/>
      <c r="I30" s="1762"/>
      <c r="J30" s="1748"/>
      <c r="K30" s="1067"/>
      <c r="L30" s="1068"/>
      <c r="M30" s="1069"/>
      <c r="N30" s="1028"/>
    </row>
    <row r="31" spans="1:14" ht="27" customHeight="1" thickBot="1" x14ac:dyDescent="0.3">
      <c r="A31" s="1058" t="s">
        <v>209</v>
      </c>
      <c r="B31" s="959"/>
      <c r="C31" s="1134">
        <f>C26*7%</f>
        <v>53910835.930000007</v>
      </c>
      <c r="D31" s="957" t="s">
        <v>223</v>
      </c>
      <c r="E31" s="374">
        <v>770154799</v>
      </c>
      <c r="F31" s="724" t="s">
        <v>618</v>
      </c>
      <c r="G31" s="273"/>
      <c r="H31" s="1070"/>
      <c r="I31" s="1071"/>
      <c r="J31" s="856"/>
      <c r="K31" s="1072"/>
      <c r="L31" s="1073"/>
      <c r="M31" s="1074"/>
      <c r="N31" s="1055"/>
    </row>
    <row r="32" spans="1:14" ht="25.5" customHeight="1" x14ac:dyDescent="0.25">
      <c r="A32" s="1741" t="s">
        <v>720</v>
      </c>
      <c r="B32" s="1573" t="s">
        <v>175</v>
      </c>
      <c r="C32" s="1712">
        <v>6170443556</v>
      </c>
      <c r="D32" s="304" t="s">
        <v>224</v>
      </c>
      <c r="E32" s="333"/>
      <c r="F32" s="1075" t="s">
        <v>619</v>
      </c>
      <c r="G32" s="1742" t="s">
        <v>620</v>
      </c>
      <c r="H32" s="1749" t="s">
        <v>677</v>
      </c>
      <c r="I32" s="1745" t="s">
        <v>721</v>
      </c>
      <c r="J32" s="1737">
        <v>0.15</v>
      </c>
      <c r="K32" s="1064"/>
      <c r="L32" s="1025">
        <v>5439194169</v>
      </c>
      <c r="M32" s="1065"/>
      <c r="N32" s="1025">
        <v>395600400</v>
      </c>
    </row>
    <row r="33" spans="1:14" ht="21" customHeight="1" x14ac:dyDescent="0.25">
      <c r="A33" s="1735"/>
      <c r="B33" s="1574"/>
      <c r="C33" s="1713"/>
      <c r="D33" s="249" t="s">
        <v>225</v>
      </c>
      <c r="E33" s="262"/>
      <c r="F33" s="1076" t="s">
        <v>621</v>
      </c>
      <c r="G33" s="1743"/>
      <c r="H33" s="1750"/>
      <c r="I33" s="1746"/>
      <c r="J33" s="1740"/>
      <c r="K33" s="1067"/>
      <c r="L33" s="1068"/>
      <c r="M33" s="1069"/>
      <c r="N33" s="1028"/>
    </row>
    <row r="34" spans="1:14" ht="22.5" customHeight="1" x14ac:dyDescent="0.25">
      <c r="A34" s="1735"/>
      <c r="B34" s="1574"/>
      <c r="C34" s="1713"/>
      <c r="D34" s="300" t="s">
        <v>226</v>
      </c>
      <c r="E34" s="246"/>
      <c r="F34" s="1076" t="s">
        <v>622</v>
      </c>
      <c r="G34" s="1743"/>
      <c r="H34" s="1750"/>
      <c r="I34" s="1746"/>
      <c r="J34" s="1740"/>
      <c r="K34" s="1067"/>
      <c r="L34" s="1068"/>
      <c r="M34" s="1069"/>
      <c r="N34" s="1028"/>
    </row>
    <row r="35" spans="1:14" ht="21" customHeight="1" x14ac:dyDescent="0.25">
      <c r="A35" s="1735"/>
      <c r="B35" s="1574"/>
      <c r="C35" s="1713"/>
      <c r="D35" s="247" t="s">
        <v>227</v>
      </c>
      <c r="E35" s="262">
        <v>6170443556</v>
      </c>
      <c r="F35" s="1049" t="s">
        <v>623</v>
      </c>
      <c r="G35" s="1743"/>
      <c r="H35" s="1750"/>
      <c r="I35" s="1746"/>
      <c r="J35" s="1740"/>
      <c r="K35" s="1067"/>
      <c r="L35" s="1068"/>
      <c r="M35" s="1069"/>
      <c r="N35" s="1028"/>
    </row>
    <row r="36" spans="1:14" ht="18.75" customHeight="1" thickBot="1" x14ac:dyDescent="0.3">
      <c r="A36" s="1077" t="s">
        <v>229</v>
      </c>
      <c r="B36" s="966"/>
      <c r="C36" s="1143">
        <f>C32*7%</f>
        <v>431931048.92000002</v>
      </c>
      <c r="D36" s="957" t="s">
        <v>724</v>
      </c>
      <c r="E36" s="334"/>
      <c r="F36" s="1078"/>
      <c r="G36" s="1079"/>
      <c r="H36" s="1080"/>
      <c r="I36" s="1081"/>
      <c r="J36" s="856"/>
      <c r="K36" s="1072"/>
      <c r="L36" s="1073"/>
      <c r="M36" s="1074"/>
      <c r="N36" s="1055"/>
    </row>
    <row r="37" spans="1:14" ht="22.5" customHeight="1" x14ac:dyDescent="0.25">
      <c r="A37" s="1741" t="s">
        <v>722</v>
      </c>
      <c r="B37" s="1573" t="s">
        <v>175</v>
      </c>
      <c r="C37" s="1712">
        <v>9102733938</v>
      </c>
      <c r="D37" s="306" t="s">
        <v>231</v>
      </c>
      <c r="E37" s="336"/>
      <c r="F37" s="1075" t="s">
        <v>610</v>
      </c>
      <c r="G37" s="1742" t="s">
        <v>624</v>
      </c>
      <c r="H37" s="1567" t="s">
        <v>625</v>
      </c>
      <c r="I37" s="1745" t="s">
        <v>678</v>
      </c>
      <c r="J37" s="1737">
        <v>0</v>
      </c>
      <c r="K37" s="1064"/>
      <c r="L37" s="1025">
        <v>8278358647</v>
      </c>
      <c r="M37" s="1065"/>
      <c r="N37" s="1025">
        <v>585595839</v>
      </c>
    </row>
    <row r="38" spans="1:14" ht="27" customHeight="1" x14ac:dyDescent="0.25">
      <c r="A38" s="1735"/>
      <c r="B38" s="1574"/>
      <c r="C38" s="1713"/>
      <c r="D38" s="247" t="s">
        <v>232</v>
      </c>
      <c r="E38" s="262"/>
      <c r="F38" s="1082">
        <v>41395</v>
      </c>
      <c r="G38" s="1743"/>
      <c r="H38" s="1547"/>
      <c r="I38" s="1746"/>
      <c r="J38" s="1740"/>
      <c r="K38" s="1067"/>
      <c r="L38" s="1068"/>
      <c r="M38" s="1069"/>
      <c r="N38" s="1028"/>
    </row>
    <row r="39" spans="1:14" ht="23.25" customHeight="1" x14ac:dyDescent="0.25">
      <c r="A39" s="1735"/>
      <c r="B39" s="1574"/>
      <c r="C39" s="1713"/>
      <c r="D39" s="247" t="s">
        <v>233</v>
      </c>
      <c r="E39" s="262"/>
      <c r="F39" s="1549" t="s">
        <v>678</v>
      </c>
      <c r="G39" s="1743"/>
      <c r="H39" s="1547"/>
      <c r="I39" s="1746"/>
      <c r="J39" s="1740"/>
      <c r="K39" s="1067"/>
      <c r="L39" s="1068"/>
      <c r="M39" s="1069"/>
      <c r="N39" s="1068"/>
    </row>
    <row r="40" spans="1:14" ht="22.5" customHeight="1" x14ac:dyDescent="0.25">
      <c r="A40" s="1735"/>
      <c r="B40" s="1574"/>
      <c r="C40" s="1713"/>
      <c r="D40" s="247" t="s">
        <v>234</v>
      </c>
      <c r="E40" s="262">
        <v>9102733938</v>
      </c>
      <c r="F40" s="1535"/>
      <c r="G40" s="1743"/>
      <c r="H40" s="1547"/>
      <c r="I40" s="1746"/>
      <c r="J40" s="1740"/>
      <c r="K40" s="1067"/>
      <c r="L40" s="1068"/>
      <c r="M40" s="1069"/>
      <c r="N40" s="1068"/>
    </row>
    <row r="41" spans="1:14" ht="15.75" customHeight="1" x14ac:dyDescent="0.25">
      <c r="A41" s="1736"/>
      <c r="B41" s="1574"/>
      <c r="C41" s="1714"/>
      <c r="D41" s="247" t="s">
        <v>235</v>
      </c>
      <c r="E41" s="262"/>
      <c r="F41" s="1536"/>
      <c r="G41" s="1744"/>
      <c r="H41" s="1548"/>
      <c r="I41" s="1747"/>
      <c r="J41" s="1748"/>
      <c r="K41" s="1067"/>
      <c r="L41" s="1068"/>
      <c r="M41" s="1069"/>
      <c r="N41" s="1068"/>
    </row>
    <row r="42" spans="1:14" ht="24.75" customHeight="1" thickBot="1" x14ac:dyDescent="0.3">
      <c r="A42" s="1077" t="s">
        <v>229</v>
      </c>
      <c r="B42" s="966"/>
      <c r="C42" s="1143">
        <f>C37*7%</f>
        <v>637191375.66000009</v>
      </c>
      <c r="D42" s="957" t="s">
        <v>236</v>
      </c>
      <c r="E42" s="334"/>
      <c r="F42" s="1083"/>
      <c r="G42" s="1084"/>
      <c r="H42" s="1124"/>
      <c r="I42" s="1125"/>
      <c r="J42" s="856"/>
      <c r="K42" s="1072"/>
      <c r="L42" s="1073"/>
      <c r="M42" s="1074"/>
      <c r="N42" s="1073"/>
    </row>
    <row r="43" spans="1:14" ht="19.5" customHeight="1" x14ac:dyDescent="0.25">
      <c r="A43" s="1728" t="s">
        <v>249</v>
      </c>
      <c r="B43" s="1573" t="s">
        <v>175</v>
      </c>
      <c r="C43" s="1712">
        <v>4281002961</v>
      </c>
      <c r="D43" s="306" t="s">
        <v>237</v>
      </c>
      <c r="E43" s="336"/>
      <c r="F43" s="1075" t="s">
        <v>601</v>
      </c>
      <c r="G43" s="1731" t="s">
        <v>626</v>
      </c>
      <c r="H43" s="1546" t="s">
        <v>627</v>
      </c>
      <c r="I43" s="1734" t="s">
        <v>723</v>
      </c>
      <c r="J43" s="1705">
        <v>0.82</v>
      </c>
      <c r="K43" s="1022"/>
      <c r="L43" s="1025">
        <v>3816441819</v>
      </c>
      <c r="M43" s="1057"/>
      <c r="N43" s="1025">
        <v>271343952</v>
      </c>
    </row>
    <row r="44" spans="1:14" ht="27" customHeight="1" x14ac:dyDescent="0.25">
      <c r="A44" s="1729"/>
      <c r="B44" s="1574"/>
      <c r="C44" s="1713"/>
      <c r="D44" s="247" t="s">
        <v>238</v>
      </c>
      <c r="E44" s="262"/>
      <c r="F44" s="1076" t="s">
        <v>628</v>
      </c>
      <c r="G44" s="1732"/>
      <c r="H44" s="1547"/>
      <c r="I44" s="1735"/>
      <c r="J44" s="1706"/>
      <c r="K44" s="1026">
        <v>1</v>
      </c>
      <c r="L44" s="1028">
        <v>783108274</v>
      </c>
      <c r="M44" s="1046">
        <v>1</v>
      </c>
      <c r="N44" s="1028">
        <v>55706913</v>
      </c>
    </row>
    <row r="45" spans="1:14" ht="20.25" customHeight="1" x14ac:dyDescent="0.25">
      <c r="A45" s="1729"/>
      <c r="B45" s="1574"/>
      <c r="C45" s="1713"/>
      <c r="D45" s="247" t="s">
        <v>239</v>
      </c>
      <c r="E45" s="262"/>
      <c r="F45" s="1076" t="s">
        <v>629</v>
      </c>
      <c r="G45" s="1732"/>
      <c r="H45" s="1547"/>
      <c r="I45" s="1735"/>
      <c r="J45" s="1706"/>
      <c r="K45" s="1026"/>
      <c r="L45" s="1028"/>
      <c r="M45" s="1046"/>
      <c r="N45" s="1028"/>
    </row>
    <row r="46" spans="1:14" ht="18.75" customHeight="1" x14ac:dyDescent="0.25">
      <c r="A46" s="1729"/>
      <c r="B46" s="1574"/>
      <c r="C46" s="1713"/>
      <c r="D46" s="247" t="s">
        <v>630</v>
      </c>
      <c r="E46" s="262">
        <v>4281002961</v>
      </c>
      <c r="F46" s="1086"/>
      <c r="G46" s="1732"/>
      <c r="H46" s="1547"/>
      <c r="I46" s="1735"/>
      <c r="J46" s="1706"/>
      <c r="K46" s="1026"/>
      <c r="L46" s="1028"/>
      <c r="M46" s="1046"/>
      <c r="N46" s="1028"/>
    </row>
    <row r="47" spans="1:14" ht="60.75" hidden="1" customHeight="1" x14ac:dyDescent="0.25">
      <c r="A47" s="1730"/>
      <c r="B47" s="1574"/>
      <c r="C47" s="1714"/>
      <c r="D47" s="307" t="s">
        <v>235</v>
      </c>
      <c r="E47" s="335"/>
      <c r="F47" s="1086"/>
      <c r="G47" s="1733"/>
      <c r="H47" s="1548"/>
      <c r="I47" s="1736"/>
      <c r="J47" s="1707"/>
      <c r="K47" s="1087"/>
      <c r="L47" s="1028"/>
      <c r="M47" s="1088"/>
      <c r="N47" s="1028"/>
    </row>
    <row r="48" spans="1:14" ht="24" customHeight="1" thickBot="1" x14ac:dyDescent="0.3">
      <c r="A48" s="1077" t="s">
        <v>203</v>
      </c>
      <c r="B48" s="966"/>
      <c r="C48" s="1143">
        <f>C43*7%</f>
        <v>299670207.27000004</v>
      </c>
      <c r="D48" s="308" t="s">
        <v>241</v>
      </c>
      <c r="E48" s="374">
        <f>E35+E40+E46</f>
        <v>19554180455</v>
      </c>
      <c r="F48" s="1089"/>
      <c r="G48" s="1084"/>
      <c r="H48" s="1080"/>
      <c r="I48" s="1085"/>
      <c r="J48" s="856"/>
      <c r="K48" s="1090"/>
      <c r="L48" s="1055">
        <f>SUM(L44:L47)</f>
        <v>783108274</v>
      </c>
      <c r="M48" s="1091"/>
      <c r="N48" s="1055"/>
    </row>
    <row r="49" spans="1:14" ht="29.25" customHeight="1" x14ac:dyDescent="0.25">
      <c r="A49" s="1708" t="s">
        <v>266</v>
      </c>
      <c r="B49" s="1573" t="s">
        <v>175</v>
      </c>
      <c r="C49" s="1712">
        <v>2552913217</v>
      </c>
      <c r="D49" s="306" t="s">
        <v>265</v>
      </c>
      <c r="E49" s="1715" t="s">
        <v>631</v>
      </c>
      <c r="F49" s="1718" t="s">
        <v>680</v>
      </c>
      <c r="G49" s="1720"/>
      <c r="H49" s="1723"/>
      <c r="I49" s="1726"/>
      <c r="J49" s="1737">
        <v>0</v>
      </c>
      <c r="K49" s="1092"/>
      <c r="L49" s="1126">
        <v>2338182199</v>
      </c>
      <c r="M49" s="1093"/>
      <c r="N49" s="1025">
        <v>163672754</v>
      </c>
    </row>
    <row r="50" spans="1:14" ht="26.25" customHeight="1" x14ac:dyDescent="0.25">
      <c r="A50" s="1709"/>
      <c r="B50" s="1574"/>
      <c r="C50" s="1713"/>
      <c r="D50" s="247" t="s">
        <v>632</v>
      </c>
      <c r="E50" s="1716"/>
      <c r="F50" s="1719"/>
      <c r="G50" s="1721"/>
      <c r="H50" s="1724"/>
      <c r="I50" s="1727"/>
      <c r="J50" s="1738"/>
      <c r="K50" s="1087"/>
      <c r="L50" s="1094"/>
      <c r="M50" s="1088"/>
      <c r="N50" s="1028"/>
    </row>
    <row r="51" spans="1:14" ht="36" customHeight="1" x14ac:dyDescent="0.25">
      <c r="A51" s="1709"/>
      <c r="B51" s="1574"/>
      <c r="C51" s="1713"/>
      <c r="D51" s="247" t="s">
        <v>633</v>
      </c>
      <c r="E51" s="1716"/>
      <c r="F51" s="1719"/>
      <c r="G51" s="1721"/>
      <c r="H51" s="1724"/>
      <c r="I51" s="1727"/>
      <c r="J51" s="1738"/>
      <c r="K51" s="1087"/>
      <c r="L51" s="1094"/>
      <c r="M51" s="1088"/>
      <c r="N51" s="1028"/>
    </row>
    <row r="52" spans="1:14" ht="3" hidden="1" customHeight="1" x14ac:dyDescent="0.25">
      <c r="A52" s="1709"/>
      <c r="B52" s="1574"/>
      <c r="C52" s="1713"/>
      <c r="D52" s="247" t="s">
        <v>726</v>
      </c>
      <c r="E52" s="1716"/>
      <c r="F52" s="1719"/>
      <c r="G52" s="1721"/>
      <c r="H52" s="1724"/>
      <c r="I52" s="1727"/>
      <c r="J52" s="1738"/>
      <c r="K52" s="1087"/>
      <c r="L52" s="1094"/>
      <c r="M52" s="1088"/>
      <c r="N52" s="1028"/>
    </row>
    <row r="53" spans="1:14" ht="24.75" hidden="1" customHeight="1" x14ac:dyDescent="0.25">
      <c r="A53" s="1710"/>
      <c r="B53" s="1711"/>
      <c r="C53" s="1714"/>
      <c r="D53" s="307" t="s">
        <v>635</v>
      </c>
      <c r="E53" s="1717"/>
      <c r="F53" s="1719"/>
      <c r="G53" s="1722"/>
      <c r="H53" s="1725"/>
      <c r="I53" s="1727"/>
      <c r="J53" s="1738"/>
      <c r="K53" s="1087"/>
      <c r="L53" s="1094"/>
      <c r="M53" s="1088"/>
      <c r="N53" s="1028"/>
    </row>
    <row r="54" spans="1:14" ht="24" customHeight="1" thickBot="1" x14ac:dyDescent="0.3">
      <c r="A54" s="1095" t="s">
        <v>243</v>
      </c>
      <c r="B54" s="965"/>
      <c r="C54" s="1144"/>
      <c r="D54" s="960" t="s">
        <v>725</v>
      </c>
      <c r="E54" s="373">
        <v>2552913217</v>
      </c>
      <c r="F54" s="961"/>
      <c r="G54" s="1096"/>
      <c r="H54" s="1070"/>
      <c r="I54" s="1097"/>
      <c r="J54" s="1739"/>
      <c r="K54" s="1148"/>
      <c r="L54" s="1149"/>
      <c r="M54" s="1150"/>
      <c r="N54" s="1062"/>
    </row>
    <row r="55" spans="1:14" ht="22.5" customHeight="1" thickBot="1" x14ac:dyDescent="0.3">
      <c r="A55" s="369" t="s">
        <v>3</v>
      </c>
      <c r="B55" s="1145"/>
      <c r="C55" s="1127">
        <f>C49+C43+C37+C32+C26+C25+E20</f>
        <v>54150754495</v>
      </c>
      <c r="D55" s="886"/>
      <c r="E55" s="371">
        <f>E54+E48+E31+E25+E20</f>
        <v>54150754495</v>
      </c>
      <c r="F55" s="1098"/>
      <c r="G55" s="1099"/>
      <c r="H55" s="1100"/>
      <c r="I55" s="1081"/>
      <c r="J55" s="1151"/>
      <c r="K55" s="1151"/>
      <c r="L55" s="1151"/>
      <c r="M55" s="1151"/>
      <c r="N55" s="1152"/>
    </row>
    <row r="56" spans="1:14" ht="66" customHeight="1" x14ac:dyDescent="0.25">
      <c r="A56" s="1048" t="s">
        <v>681</v>
      </c>
      <c r="B56" s="1123" t="s">
        <v>175</v>
      </c>
      <c r="C56" s="1128">
        <v>499125209</v>
      </c>
      <c r="D56" s="340" t="s">
        <v>637</v>
      </c>
      <c r="E56" s="367"/>
      <c r="F56" s="1103"/>
      <c r="G56" s="1103"/>
      <c r="H56" s="1104"/>
      <c r="I56" s="1105"/>
      <c r="J56" s="1105"/>
      <c r="K56" s="1106"/>
      <c r="L56" s="1107"/>
      <c r="M56" s="1108"/>
      <c r="N56" s="1109"/>
    </row>
    <row r="57" spans="1:14" ht="25.5" customHeight="1" thickBot="1" x14ac:dyDescent="0.3">
      <c r="A57" s="1077" t="s">
        <v>243</v>
      </c>
      <c r="B57" s="964"/>
      <c r="C57" s="1129"/>
      <c r="D57" s="308"/>
      <c r="E57" s="339"/>
      <c r="F57" s="1089"/>
      <c r="G57" s="1089"/>
      <c r="H57" s="855"/>
      <c r="I57" s="856"/>
      <c r="J57" s="856"/>
      <c r="K57" s="1101"/>
      <c r="L57" s="261"/>
      <c r="M57" s="1110"/>
      <c r="N57" s="1073"/>
    </row>
    <row r="58" spans="1:14" ht="99" customHeight="1" x14ac:dyDescent="0.25">
      <c r="A58" s="1111" t="s">
        <v>682</v>
      </c>
      <c r="B58" s="963" t="s">
        <v>175</v>
      </c>
      <c r="C58" s="1130">
        <v>500000000</v>
      </c>
      <c r="D58" s="340" t="s">
        <v>637</v>
      </c>
      <c r="E58" s="337"/>
      <c r="F58" s="1103"/>
      <c r="G58" s="1103"/>
      <c r="H58" s="1104"/>
      <c r="I58" s="1105"/>
      <c r="J58" s="1105"/>
      <c r="K58" s="1112"/>
      <c r="L58" s="1113"/>
      <c r="M58" s="1114"/>
      <c r="N58" s="1107"/>
    </row>
    <row r="59" spans="1:14" ht="20.25" customHeight="1" thickBot="1" x14ac:dyDescent="0.3">
      <c r="A59" s="1115" t="s">
        <v>244</v>
      </c>
      <c r="B59" s="964"/>
      <c r="C59" s="1135"/>
      <c r="D59" s="1116"/>
      <c r="E59" s="1116"/>
      <c r="F59" s="1089"/>
      <c r="G59" s="1089"/>
      <c r="H59" s="855"/>
      <c r="I59" s="856"/>
      <c r="J59" s="856"/>
      <c r="K59" s="1101"/>
      <c r="L59" s="261"/>
      <c r="M59" s="1102"/>
      <c r="N59" s="261"/>
    </row>
    <row r="60" spans="1:14" ht="23.25" customHeight="1" thickBot="1" x14ac:dyDescent="0.3">
      <c r="A60" s="1117"/>
      <c r="B60" s="1146" t="s">
        <v>3</v>
      </c>
      <c r="C60" s="1147">
        <f>C55+C56+C58</f>
        <v>55149879704</v>
      </c>
      <c r="D60" s="1118"/>
      <c r="E60" s="1118"/>
      <c r="F60" s="1118"/>
      <c r="G60" s="1118"/>
      <c r="H60" s="1080"/>
      <c r="I60" s="1081"/>
      <c r="J60" s="1081"/>
      <c r="K60" s="239"/>
      <c r="L60" s="1119"/>
      <c r="M60" s="1120"/>
      <c r="N60" s="1121"/>
    </row>
    <row r="61" spans="1:14" x14ac:dyDescent="0.25">
      <c r="A61" s="1122"/>
      <c r="B61" s="1122"/>
      <c r="C61" s="1122"/>
      <c r="D61" s="110"/>
      <c r="E61" s="968"/>
      <c r="F61" s="968"/>
      <c r="G61" s="968"/>
      <c r="H61" s="968"/>
      <c r="I61" s="968"/>
      <c r="J61" s="968"/>
      <c r="K61" s="968"/>
      <c r="L61" s="968"/>
      <c r="M61" s="955"/>
      <c r="N61" s="955"/>
    </row>
    <row r="62" spans="1:14" x14ac:dyDescent="0.25">
      <c r="A62" s="1122"/>
      <c r="B62" s="968"/>
      <c r="C62" s="968"/>
      <c r="D62" s="968"/>
      <c r="E62" s="968"/>
      <c r="F62" s="968"/>
      <c r="G62" s="968"/>
      <c r="H62" s="968"/>
      <c r="I62" s="968"/>
      <c r="J62" s="968"/>
      <c r="K62" s="968"/>
      <c r="L62" s="968"/>
      <c r="M62" s="955"/>
      <c r="N62" s="955"/>
    </row>
    <row r="63" spans="1:14" x14ac:dyDescent="0.25">
      <c r="A63" s="1122"/>
      <c r="B63" s="968"/>
      <c r="C63" s="968"/>
      <c r="D63" s="968"/>
      <c r="E63" s="968"/>
      <c r="F63" s="968"/>
      <c r="G63" s="968"/>
      <c r="H63" s="968"/>
      <c r="I63" s="968"/>
      <c r="J63" s="968"/>
      <c r="K63" s="968"/>
      <c r="L63" s="968"/>
      <c r="M63" s="955"/>
      <c r="N63" s="955"/>
    </row>
  </sheetData>
  <mergeCells count="68">
    <mergeCell ref="A1:N1"/>
    <mergeCell ref="A2:L2"/>
    <mergeCell ref="A3:L3"/>
    <mergeCell ref="A4:C4"/>
    <mergeCell ref="K5:L5"/>
    <mergeCell ref="M5:N5"/>
    <mergeCell ref="J6:J9"/>
    <mergeCell ref="G11:G12"/>
    <mergeCell ref="H11:H12"/>
    <mergeCell ref="A13:A17"/>
    <mergeCell ref="G13:G19"/>
    <mergeCell ref="H13:H19"/>
    <mergeCell ref="I13:I19"/>
    <mergeCell ref="J13:J18"/>
    <mergeCell ref="C13:C15"/>
    <mergeCell ref="B13:B15"/>
    <mergeCell ref="A6:A8"/>
    <mergeCell ref="B6:B11"/>
    <mergeCell ref="C6:C8"/>
    <mergeCell ref="G6:G10"/>
    <mergeCell ref="H6:H10"/>
    <mergeCell ref="I6:I10"/>
    <mergeCell ref="J26:J30"/>
    <mergeCell ref="G28:G30"/>
    <mergeCell ref="F29:F30"/>
    <mergeCell ref="A21:A22"/>
    <mergeCell ref="B21:B24"/>
    <mergeCell ref="G21:G24"/>
    <mergeCell ref="H21:H24"/>
    <mergeCell ref="I21:I24"/>
    <mergeCell ref="J21:J25"/>
    <mergeCell ref="F22:F23"/>
    <mergeCell ref="A26:A30"/>
    <mergeCell ref="B26:B30"/>
    <mergeCell ref="C26:C30"/>
    <mergeCell ref="H26:H30"/>
    <mergeCell ref="I26:I30"/>
    <mergeCell ref="J32:J35"/>
    <mergeCell ref="A37:A41"/>
    <mergeCell ref="B37:B41"/>
    <mergeCell ref="C37:C41"/>
    <mergeCell ref="G37:G41"/>
    <mergeCell ref="H37:H41"/>
    <mergeCell ref="I37:I41"/>
    <mergeCell ref="J37:J41"/>
    <mergeCell ref="F39:F41"/>
    <mergeCell ref="A32:A35"/>
    <mergeCell ref="B32:B35"/>
    <mergeCell ref="C32:C35"/>
    <mergeCell ref="G32:G35"/>
    <mergeCell ref="H32:H35"/>
    <mergeCell ref="I32:I35"/>
    <mergeCell ref="J43:J47"/>
    <mergeCell ref="A49:A53"/>
    <mergeCell ref="B49:B53"/>
    <mergeCell ref="C49:C53"/>
    <mergeCell ref="E49:E53"/>
    <mergeCell ref="F49:F53"/>
    <mergeCell ref="G49:G53"/>
    <mergeCell ref="H49:H53"/>
    <mergeCell ref="I49:I53"/>
    <mergeCell ref="A43:A47"/>
    <mergeCell ref="B43:B47"/>
    <mergeCell ref="C43:C47"/>
    <mergeCell ref="G43:G47"/>
    <mergeCell ref="H43:H47"/>
    <mergeCell ref="I43:I47"/>
    <mergeCell ref="J49:J54"/>
  </mergeCells>
  <printOptions horizontalCentered="1" verticalCentered="1"/>
  <pageMargins left="0" right="0" top="0" bottom="0" header="0.31496062992125984" footer="0.31496062992125984"/>
  <pageSetup paperSize="5"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sqref="A1:L1"/>
    </sheetView>
  </sheetViews>
  <sheetFormatPr baseColWidth="10" defaultRowHeight="15" x14ac:dyDescent="0.25"/>
  <cols>
    <col min="3" max="3" width="17.85546875" customWidth="1"/>
    <col min="4" max="4" width="16.85546875" customWidth="1"/>
    <col min="5" max="5" width="15.5703125" customWidth="1"/>
    <col min="6" max="6" width="12.42578125" customWidth="1"/>
    <col min="7" max="7" width="20.85546875" customWidth="1"/>
    <col min="9" max="9" width="15.5703125" customWidth="1"/>
    <col min="10" max="10" width="21" customWidth="1"/>
    <col min="11" max="11" width="15.85546875" customWidth="1"/>
    <col min="12" max="12" width="16.5703125" customWidth="1"/>
    <col min="13" max="13" width="13.7109375" customWidth="1"/>
  </cols>
  <sheetData>
    <row r="1" spans="1:13" ht="20.25" x14ac:dyDescent="0.25">
      <c r="A1" s="1619" t="s">
        <v>707</v>
      </c>
      <c r="B1" s="1619"/>
      <c r="C1" s="1619"/>
      <c r="D1" s="1619"/>
      <c r="E1" s="1619"/>
      <c r="F1" s="1619"/>
      <c r="G1" s="1619"/>
      <c r="H1" s="1619"/>
      <c r="I1" s="1619"/>
      <c r="J1" s="1619"/>
      <c r="K1" s="1619"/>
      <c r="L1" s="1619"/>
    </row>
    <row r="2" spans="1:13" ht="18" x14ac:dyDescent="0.25">
      <c r="A2" s="1607" t="s">
        <v>665</v>
      </c>
      <c r="B2" s="1607"/>
      <c r="C2" s="1607"/>
      <c r="D2" s="1607"/>
      <c r="E2" s="1607"/>
      <c r="F2" s="1607"/>
      <c r="G2" s="1607"/>
      <c r="H2" s="1607"/>
      <c r="I2" s="1607"/>
      <c r="J2" s="1607"/>
      <c r="K2" s="1607"/>
      <c r="L2" s="1607"/>
    </row>
    <row r="3" spans="1:13" ht="15.75" x14ac:dyDescent="0.25">
      <c r="A3" s="1608" t="s">
        <v>69</v>
      </c>
      <c r="B3" s="1608"/>
      <c r="C3" s="1428" t="s">
        <v>658</v>
      </c>
      <c r="D3" s="1428"/>
      <c r="E3" s="1428"/>
      <c r="F3" s="1428"/>
      <c r="G3" s="1428"/>
      <c r="H3" s="1635" t="s">
        <v>732</v>
      </c>
      <c r="I3" s="1635"/>
      <c r="J3" s="1635"/>
      <c r="K3" s="1635"/>
      <c r="L3" s="1271" t="s">
        <v>749</v>
      </c>
    </row>
    <row r="4" spans="1:13" ht="24.75" x14ac:dyDescent="0.25">
      <c r="A4" s="1608" t="s">
        <v>664</v>
      </c>
      <c r="B4" s="1608"/>
      <c r="C4" s="1476" t="s">
        <v>659</v>
      </c>
      <c r="D4" s="1476"/>
      <c r="E4" s="1476"/>
      <c r="F4" s="1428" t="s">
        <v>660</v>
      </c>
      <c r="G4" s="1428"/>
      <c r="H4" s="1428" t="s">
        <v>661</v>
      </c>
      <c r="I4" s="1428"/>
      <c r="J4" s="1604" t="s">
        <v>662</v>
      </c>
      <c r="K4" s="1604"/>
      <c r="L4" s="1259" t="s">
        <v>750</v>
      </c>
    </row>
    <row r="5" spans="1:13" ht="18" x14ac:dyDescent="0.25">
      <c r="A5" s="1620" t="s">
        <v>690</v>
      </c>
      <c r="B5" s="1620"/>
      <c r="C5" s="1280" t="s">
        <v>73</v>
      </c>
      <c r="D5" s="1618" t="s">
        <v>663</v>
      </c>
      <c r="E5" s="1618"/>
      <c r="F5" s="106"/>
      <c r="G5" s="1624"/>
      <c r="H5" s="1624"/>
      <c r="I5" s="1624"/>
      <c r="J5" s="1274"/>
      <c r="K5" s="1274"/>
      <c r="L5" s="1371" t="s">
        <v>737</v>
      </c>
    </row>
    <row r="6" spans="1:13" ht="18.75" thickBot="1" x14ac:dyDescent="0.3">
      <c r="A6" s="1348" t="s">
        <v>741</v>
      </c>
      <c r="B6" s="1348"/>
      <c r="C6" s="1638" t="s">
        <v>769</v>
      </c>
      <c r="D6" s="1638"/>
      <c r="E6" s="1232"/>
      <c r="F6" s="106"/>
      <c r="G6" s="1231"/>
      <c r="H6" s="1231"/>
      <c r="I6" s="1231"/>
      <c r="J6" s="1274"/>
      <c r="K6" s="1274"/>
      <c r="L6" s="1774"/>
    </row>
    <row r="7" spans="1:13" ht="31.5" thickTop="1" thickBot="1" x14ac:dyDescent="0.3">
      <c r="A7" s="83" t="s">
        <v>51</v>
      </c>
      <c r="B7" s="80" t="s">
        <v>52</v>
      </c>
      <c r="C7" s="80" t="s">
        <v>61</v>
      </c>
      <c r="D7" s="1594" t="s">
        <v>355</v>
      </c>
      <c r="E7" s="1595"/>
      <c r="F7" s="466" t="s">
        <v>385</v>
      </c>
      <c r="G7" s="466" t="s">
        <v>386</v>
      </c>
      <c r="H7" s="218" t="s">
        <v>55</v>
      </c>
      <c r="I7" s="218" t="s">
        <v>86</v>
      </c>
      <c r="J7" s="218" t="s">
        <v>587</v>
      </c>
      <c r="K7" s="95" t="s">
        <v>75</v>
      </c>
      <c r="L7" s="208" t="s">
        <v>154</v>
      </c>
    </row>
    <row r="8" spans="1:13" ht="26.25" thickTop="1" x14ac:dyDescent="0.25">
      <c r="A8" s="1390">
        <v>3</v>
      </c>
      <c r="B8" s="1367" t="s">
        <v>103</v>
      </c>
      <c r="C8" s="1609">
        <v>37760913147</v>
      </c>
      <c r="D8" s="1612"/>
      <c r="E8" s="1613"/>
      <c r="F8" s="1629" t="s">
        <v>381</v>
      </c>
      <c r="G8" s="1596">
        <v>37760913147</v>
      </c>
      <c r="H8" s="1625" t="s">
        <v>597</v>
      </c>
      <c r="I8" s="711" t="s">
        <v>588</v>
      </c>
      <c r="J8" s="1278">
        <v>12106258647</v>
      </c>
      <c r="K8" s="630" t="s">
        <v>596</v>
      </c>
      <c r="L8" s="1775"/>
    </row>
    <row r="9" spans="1:13" ht="34.5" thickBot="1" x14ac:dyDescent="0.3">
      <c r="A9" s="1391"/>
      <c r="B9" s="1445"/>
      <c r="C9" s="1610"/>
      <c r="D9" s="1614"/>
      <c r="E9" s="1615"/>
      <c r="F9" s="1630"/>
      <c r="G9" s="1597"/>
      <c r="H9" s="1626"/>
      <c r="I9" s="712" t="s">
        <v>656</v>
      </c>
      <c r="J9" s="769">
        <v>25654654500</v>
      </c>
      <c r="K9" s="943" t="s">
        <v>693</v>
      </c>
      <c r="L9" s="1776"/>
    </row>
    <row r="10" spans="1:13" ht="20.25" customHeight="1" thickTop="1" thickBot="1" x14ac:dyDescent="0.3">
      <c r="A10" s="1392"/>
      <c r="B10" s="1368"/>
      <c r="C10" s="1611"/>
      <c r="D10" s="1616"/>
      <c r="E10" s="1617"/>
      <c r="F10" s="1631"/>
      <c r="G10" s="1598"/>
      <c r="H10" s="1626"/>
      <c r="I10" s="1296" t="s">
        <v>701</v>
      </c>
      <c r="J10" s="831">
        <f>SUM(J8:J9)</f>
        <v>37760913147</v>
      </c>
      <c r="K10" s="170"/>
      <c r="L10" s="1777"/>
    </row>
    <row r="11" spans="1:13" ht="26.25" thickTop="1" x14ac:dyDescent="0.25">
      <c r="A11" s="1390">
        <v>3</v>
      </c>
      <c r="B11" s="1627" t="s">
        <v>310</v>
      </c>
      <c r="C11" s="1609">
        <v>10424671391</v>
      </c>
      <c r="D11" s="662">
        <v>912799700</v>
      </c>
      <c r="E11" s="945" t="s">
        <v>695</v>
      </c>
      <c r="F11" s="1629" t="s">
        <v>384</v>
      </c>
      <c r="G11" s="1353">
        <f>J11+J12+J13</f>
        <v>6500625617</v>
      </c>
      <c r="H11" s="1626"/>
      <c r="I11" s="711" t="s">
        <v>589</v>
      </c>
      <c r="J11" s="830">
        <v>3474890464</v>
      </c>
      <c r="K11" s="94"/>
      <c r="L11" s="1780"/>
    </row>
    <row r="12" spans="1:13" ht="25.5" x14ac:dyDescent="0.25">
      <c r="A12" s="1391"/>
      <c r="B12" s="1628"/>
      <c r="C12" s="1610"/>
      <c r="D12" s="1605">
        <v>5587825917</v>
      </c>
      <c r="E12" s="1633" t="s">
        <v>694</v>
      </c>
      <c r="F12" s="1630"/>
      <c r="G12" s="1779"/>
      <c r="H12" s="1626"/>
      <c r="I12" s="712" t="s">
        <v>600</v>
      </c>
      <c r="J12" s="1279">
        <v>1163126516</v>
      </c>
      <c r="K12" s="201"/>
      <c r="L12" s="1781"/>
    </row>
    <row r="13" spans="1:13" ht="26.25" thickBot="1" x14ac:dyDescent="0.3">
      <c r="A13" s="1391"/>
      <c r="B13" s="1628"/>
      <c r="C13" s="1610"/>
      <c r="D13" s="1606"/>
      <c r="E13" s="1634"/>
      <c r="F13" s="1778"/>
      <c r="G13" s="1480"/>
      <c r="H13" s="1626"/>
      <c r="I13" s="712" t="s">
        <v>657</v>
      </c>
      <c r="J13" s="1297">
        <f>SUM(M15:M16)</f>
        <v>1862608637</v>
      </c>
      <c r="K13" s="234" t="s">
        <v>699</v>
      </c>
      <c r="L13" s="1781"/>
    </row>
    <row r="14" spans="1:13" ht="45.75" thickTop="1" x14ac:dyDescent="0.25">
      <c r="A14" s="1391"/>
      <c r="B14" s="1628"/>
      <c r="C14" s="1610"/>
      <c r="D14" s="944">
        <v>4590910258</v>
      </c>
      <c r="E14" s="131" t="s">
        <v>696</v>
      </c>
      <c r="F14" s="1184" t="s">
        <v>734</v>
      </c>
      <c r="G14" s="1172">
        <v>1862608643</v>
      </c>
      <c r="H14" s="1625" t="s">
        <v>758</v>
      </c>
      <c r="I14" s="1298" t="s">
        <v>770</v>
      </c>
      <c r="J14" s="1299">
        <v>1862608643</v>
      </c>
      <c r="K14" s="981">
        <f>D12+D14</f>
        <v>10178736175</v>
      </c>
      <c r="L14" s="1781"/>
    </row>
    <row r="15" spans="1:13" ht="26.25" thickBot="1" x14ac:dyDescent="0.3">
      <c r="A15" s="1391"/>
      <c r="B15" s="1628"/>
      <c r="C15" s="663" t="s">
        <v>317</v>
      </c>
      <c r="D15" s="953">
        <f>D11+D12+D14</f>
        <v>11091535875</v>
      </c>
      <c r="E15" s="143"/>
      <c r="F15" s="1184" t="s">
        <v>735</v>
      </c>
      <c r="G15" s="1172">
        <v>931304320</v>
      </c>
      <c r="H15" s="1783"/>
      <c r="I15" s="821" t="s">
        <v>746</v>
      </c>
      <c r="J15" s="1172">
        <v>931304320</v>
      </c>
      <c r="K15" s="692">
        <f>K14/11</f>
        <v>925339652.27272725</v>
      </c>
      <c r="L15" s="1782"/>
      <c r="M15" s="1172">
        <v>931304320</v>
      </c>
    </row>
    <row r="16" spans="1:13" ht="19.5" customHeight="1" thickTop="1" thickBot="1" x14ac:dyDescent="0.3">
      <c r="A16" s="1391"/>
      <c r="B16" s="1628"/>
      <c r="C16" s="663"/>
      <c r="D16" s="1249"/>
      <c r="E16" s="1250"/>
      <c r="F16" s="1288"/>
      <c r="G16" s="1173"/>
      <c r="H16" s="1251"/>
      <c r="I16" s="1252"/>
      <c r="J16" s="1257">
        <v>1796997295</v>
      </c>
      <c r="K16" s="692"/>
      <c r="L16" s="1276"/>
      <c r="M16" s="1172">
        <v>931304317</v>
      </c>
    </row>
    <row r="17" spans="1:12" ht="20.25" customHeight="1" thickTop="1" thickBot="1" x14ac:dyDescent="0.3">
      <c r="A17" s="1391"/>
      <c r="B17" s="1628"/>
      <c r="C17" s="1205" t="s">
        <v>738</v>
      </c>
      <c r="D17" s="980">
        <f>D12+D14</f>
        <v>10178736175</v>
      </c>
      <c r="E17" s="980">
        <f>D17/11</f>
        <v>925339652.27272725</v>
      </c>
      <c r="F17" s="1275"/>
      <c r="G17" s="940"/>
      <c r="H17" s="941"/>
      <c r="I17" s="345" t="s">
        <v>702</v>
      </c>
      <c r="J17" s="831">
        <f>SUM(J11:J16)</f>
        <v>11091535875</v>
      </c>
      <c r="K17" s="903">
        <f>K14+K15</f>
        <v>11104075827.272728</v>
      </c>
      <c r="L17" s="1201">
        <f>D11+D12</f>
        <v>6500625617</v>
      </c>
    </row>
    <row r="18" spans="1:12" ht="57.75" thickTop="1" x14ac:dyDescent="0.25">
      <c r="A18" s="1390">
        <v>3</v>
      </c>
      <c r="B18" s="1351" t="s">
        <v>348</v>
      </c>
      <c r="C18" s="1609">
        <v>5103101000</v>
      </c>
      <c r="D18" s="200"/>
      <c r="E18" s="776">
        <v>988645885</v>
      </c>
      <c r="F18" s="1233" t="s">
        <v>382</v>
      </c>
      <c r="G18" s="1285">
        <v>988645885</v>
      </c>
      <c r="H18" s="827" t="s">
        <v>454</v>
      </c>
      <c r="I18" s="711" t="s">
        <v>691</v>
      </c>
      <c r="J18" s="1285">
        <v>988645885</v>
      </c>
      <c r="K18" s="127" t="s">
        <v>591</v>
      </c>
      <c r="L18" s="1360"/>
    </row>
    <row r="19" spans="1:12" ht="42.75" x14ac:dyDescent="0.25">
      <c r="A19" s="1391"/>
      <c r="B19" s="1590"/>
      <c r="C19" s="1610"/>
      <c r="D19" s="343"/>
      <c r="E19" s="1290"/>
      <c r="F19" s="1300" t="s">
        <v>759</v>
      </c>
      <c r="G19" s="1301">
        <v>727005586</v>
      </c>
      <c r="H19" s="1165" t="s">
        <v>666</v>
      </c>
      <c r="I19" s="930" t="s">
        <v>683</v>
      </c>
      <c r="J19" s="914">
        <v>727005586</v>
      </c>
      <c r="K19" s="129" t="s">
        <v>689</v>
      </c>
      <c r="L19" s="1361"/>
    </row>
    <row r="20" spans="1:12" ht="26.25" thickBot="1" x14ac:dyDescent="0.3">
      <c r="A20" s="1391"/>
      <c r="B20" s="1590"/>
      <c r="C20" s="1610"/>
      <c r="D20" s="139"/>
      <c r="E20" s="1162"/>
      <c r="F20" s="1288" t="s">
        <v>760</v>
      </c>
      <c r="G20" s="1171">
        <v>230659748</v>
      </c>
      <c r="H20" s="1163"/>
      <c r="I20" s="1164" t="s">
        <v>754</v>
      </c>
      <c r="J20" s="1171">
        <v>230659748</v>
      </c>
      <c r="K20" s="343"/>
      <c r="L20" s="1361"/>
    </row>
    <row r="21" spans="1:12" ht="57.75" thickTop="1" x14ac:dyDescent="0.25">
      <c r="A21" s="1391"/>
      <c r="B21" s="1367" t="s">
        <v>698</v>
      </c>
      <c r="C21" s="738">
        <v>4361965900</v>
      </c>
      <c r="D21" s="94"/>
      <c r="E21" s="775">
        <v>879560448</v>
      </c>
      <c r="F21" s="1287" t="s">
        <v>383</v>
      </c>
      <c r="G21" s="1277">
        <v>879560448</v>
      </c>
      <c r="H21" s="829" t="s">
        <v>454</v>
      </c>
      <c r="I21" s="740" t="s">
        <v>590</v>
      </c>
      <c r="J21" s="768">
        <v>879560448</v>
      </c>
      <c r="K21" s="127" t="s">
        <v>591</v>
      </c>
      <c r="L21" s="1361"/>
    </row>
    <row r="22" spans="1:12" ht="43.5" thickBot="1" x14ac:dyDescent="0.3">
      <c r="A22" s="1391"/>
      <c r="B22" s="1368"/>
      <c r="C22" s="540"/>
      <c r="D22" s="201"/>
      <c r="E22" s="1289"/>
      <c r="F22" s="537" t="s">
        <v>761</v>
      </c>
      <c r="G22" s="977">
        <v>450000000</v>
      </c>
      <c r="H22" s="828" t="s">
        <v>666</v>
      </c>
      <c r="I22" s="821" t="s">
        <v>684</v>
      </c>
      <c r="J22" s="769">
        <v>450000000</v>
      </c>
      <c r="K22" s="343" t="s">
        <v>689</v>
      </c>
      <c r="L22" s="1362"/>
    </row>
    <row r="23" spans="1:12" ht="27" thickTop="1" thickBot="1" x14ac:dyDescent="0.3">
      <c r="A23" s="1391"/>
      <c r="B23" s="162" t="s">
        <v>388</v>
      </c>
      <c r="C23" s="743"/>
      <c r="D23" s="85"/>
      <c r="E23" s="744"/>
      <c r="F23" s="745" t="s">
        <v>762</v>
      </c>
      <c r="G23" s="1302">
        <v>2423195487</v>
      </c>
      <c r="H23" s="746"/>
      <c r="I23" s="166"/>
      <c r="J23" s="1260">
        <v>2423195487</v>
      </c>
      <c r="K23" s="85"/>
      <c r="L23" s="939"/>
    </row>
    <row r="24" spans="1:12" ht="25.5" thickTop="1" thickBot="1" x14ac:dyDescent="0.3">
      <c r="A24" s="1392"/>
      <c r="B24" s="1286" t="s">
        <v>387</v>
      </c>
      <c r="C24" s="536">
        <f>C18+C21</f>
        <v>9465066900</v>
      </c>
      <c r="D24" s="692">
        <f>J23+J22+J21+J20+J19+J18</f>
        <v>5699067154</v>
      </c>
      <c r="E24" s="564">
        <v>4775000000</v>
      </c>
      <c r="F24" s="741"/>
      <c r="G24" s="747"/>
      <c r="H24" s="742"/>
      <c r="I24" s="822" t="s">
        <v>703</v>
      </c>
      <c r="J24" s="747">
        <f>SUM(J18:J23)</f>
        <v>5699067154</v>
      </c>
      <c r="K24" s="1216"/>
      <c r="L24" s="1284"/>
    </row>
    <row r="25" spans="1:12" ht="37.5" thickTop="1" thickBot="1" x14ac:dyDescent="0.3">
      <c r="A25" s="535" t="s">
        <v>66</v>
      </c>
      <c r="B25" s="197" t="s">
        <v>318</v>
      </c>
      <c r="C25" s="490">
        <f>C8+C11+C24</f>
        <v>57650651438</v>
      </c>
      <c r="D25" s="345"/>
      <c r="E25" s="534"/>
      <c r="F25" s="706"/>
      <c r="G25" s="1303">
        <f>J10+G11+G18+G21</f>
        <v>46129745097</v>
      </c>
      <c r="H25" s="708" t="s">
        <v>598</v>
      </c>
      <c r="I25" s="119"/>
      <c r="J25" s="1304">
        <f>J10+D17+J24</f>
        <v>53638716476</v>
      </c>
      <c r="K25" s="974"/>
      <c r="L25" s="219"/>
    </row>
    <row r="26" spans="1:12" ht="17.25" thickTop="1" thickBot="1" x14ac:dyDescent="0.3">
      <c r="A26" s="756"/>
      <c r="B26" s="757"/>
      <c r="C26" s="758"/>
      <c r="D26" s="82"/>
      <c r="E26" s="1282"/>
      <c r="F26" s="212"/>
      <c r="G26" s="760"/>
      <c r="H26" s="761"/>
      <c r="I26" s="762"/>
      <c r="J26" s="1181"/>
      <c r="K26" s="763"/>
      <c r="L26" s="764"/>
    </row>
    <row r="27" spans="1:12" ht="32.25" thickBot="1" x14ac:dyDescent="0.3">
      <c r="A27" s="1639" t="s">
        <v>318</v>
      </c>
      <c r="B27" s="1639"/>
      <c r="C27" s="1178">
        <f>C8+C11+C24</f>
        <v>57650651438</v>
      </c>
      <c r="D27" s="950"/>
      <c r="E27" s="212"/>
      <c r="F27" s="710"/>
      <c r="G27" s="893">
        <f>G8+D12+G18+G21</f>
        <v>45216945397</v>
      </c>
      <c r="H27" s="766" t="s">
        <v>743</v>
      </c>
      <c r="I27" s="191"/>
      <c r="J27" s="1253"/>
      <c r="K27" s="1253"/>
      <c r="L27" s="1253"/>
    </row>
    <row r="28" spans="1:12" ht="32.25" thickBot="1" x14ac:dyDescent="0.3">
      <c r="A28" s="1640" t="s">
        <v>763</v>
      </c>
      <c r="B28" s="1640"/>
      <c r="C28" s="979">
        <f>G27+G28+G30+G31</f>
        <v>49418523694</v>
      </c>
      <c r="D28" s="950"/>
      <c r="E28" s="212"/>
      <c r="F28" s="707"/>
      <c r="G28" s="975">
        <f>G19+G22</f>
        <v>1177005586</v>
      </c>
      <c r="H28" s="982" t="s">
        <v>700</v>
      </c>
      <c r="I28" s="1283"/>
      <c r="J28" s="818"/>
      <c r="K28" s="818"/>
      <c r="L28" s="818"/>
    </row>
    <row r="29" spans="1:12" ht="30.75" thickBot="1" x14ac:dyDescent="0.3">
      <c r="A29" s="1790"/>
      <c r="B29" s="1791"/>
      <c r="C29" s="826"/>
      <c r="D29" s="1157"/>
      <c r="E29" s="753"/>
      <c r="F29" s="121"/>
      <c r="G29" s="894">
        <f>G27+G28</f>
        <v>46393950983</v>
      </c>
      <c r="H29" s="752" t="s">
        <v>599</v>
      </c>
      <c r="I29" s="820"/>
      <c r="J29" s="1636"/>
      <c r="K29" s="1636"/>
      <c r="L29" s="1636"/>
    </row>
    <row r="30" spans="1:12" ht="15.75" thickBot="1" x14ac:dyDescent="0.3">
      <c r="A30" s="1790" t="s">
        <v>764</v>
      </c>
      <c r="B30" s="1791"/>
      <c r="C30" s="826">
        <f>D17-D12-J14-J15</f>
        <v>1796997295</v>
      </c>
      <c r="D30" s="1784">
        <f>C30+C31</f>
        <v>4220192782</v>
      </c>
      <c r="E30" s="978"/>
      <c r="F30" s="1159"/>
      <c r="G30" s="819">
        <f>J14+J15</f>
        <v>2793912963</v>
      </c>
      <c r="H30" s="1642" t="s">
        <v>742</v>
      </c>
      <c r="I30" s="1641">
        <f>G30+G31</f>
        <v>3024572711</v>
      </c>
      <c r="J30" s="1219"/>
      <c r="K30" s="1207"/>
      <c r="L30" s="1208"/>
    </row>
    <row r="31" spans="1:12" ht="15.75" thickBot="1" x14ac:dyDescent="0.3">
      <c r="A31" s="1785" t="s">
        <v>765</v>
      </c>
      <c r="B31" s="1786"/>
      <c r="C31" s="826">
        <v>2423195487</v>
      </c>
      <c r="D31" s="1784"/>
      <c r="E31" s="1282"/>
      <c r="F31" s="1159"/>
      <c r="G31" s="1189">
        <v>230659748</v>
      </c>
      <c r="H31" s="1642"/>
      <c r="I31" s="1641"/>
      <c r="J31" s="1219"/>
      <c r="K31" s="1227"/>
      <c r="L31" s="1211"/>
    </row>
    <row r="32" spans="1:12" ht="16.5" thickBot="1" x14ac:dyDescent="0.3">
      <c r="A32" s="1786" t="s">
        <v>730</v>
      </c>
      <c r="B32" s="1786"/>
      <c r="C32" s="474"/>
      <c r="D32" s="1158"/>
      <c r="E32" s="819"/>
      <c r="F32" s="774"/>
      <c r="G32" s="1167">
        <f>G29+G30+G31</f>
        <v>49418523694</v>
      </c>
      <c r="H32" s="1166" t="s">
        <v>731</v>
      </c>
      <c r="I32" s="1198"/>
      <c r="J32" s="1219"/>
      <c r="K32" s="1228"/>
      <c r="L32" s="1211"/>
    </row>
    <row r="33" spans="1:12" ht="16.5" thickBot="1" x14ac:dyDescent="0.3">
      <c r="A33" s="1787" t="s">
        <v>740</v>
      </c>
      <c r="B33" s="1788"/>
      <c r="C33" s="1268">
        <f>C27-C28-C30-C31</f>
        <v>4011934962</v>
      </c>
      <c r="D33" s="1209"/>
      <c r="E33" s="774"/>
      <c r="F33" s="774"/>
      <c r="G33" s="1261">
        <f>C30+C31</f>
        <v>4220192782</v>
      </c>
      <c r="H33" s="1175" t="s">
        <v>766</v>
      </c>
      <c r="I33" s="1281" t="s">
        <v>755</v>
      </c>
      <c r="J33" s="1220"/>
      <c r="K33" s="1229"/>
      <c r="L33" s="1211"/>
    </row>
    <row r="34" spans="1:12" ht="38.25" x14ac:dyDescent="0.25">
      <c r="A34" s="1282"/>
      <c r="B34" s="1282"/>
      <c r="C34" s="818"/>
      <c r="D34" s="168"/>
      <c r="E34" s="168"/>
      <c r="F34" s="1282"/>
      <c r="G34" s="1305">
        <f>G27+G28+G30+G31+G33</f>
        <v>53638716476</v>
      </c>
      <c r="H34" s="1161" t="s">
        <v>767</v>
      </c>
      <c r="I34" s="168"/>
      <c r="J34" s="1221"/>
      <c r="K34" s="1230"/>
      <c r="L34" s="1217"/>
    </row>
    <row r="35" spans="1:12" ht="15.75" x14ac:dyDescent="0.25">
      <c r="A35" s="1789" t="s">
        <v>768</v>
      </c>
      <c r="B35" s="1789"/>
      <c r="C35" s="1789"/>
      <c r="D35" s="1161"/>
      <c r="E35" s="1161"/>
      <c r="F35" s="168"/>
      <c r="G35" s="818"/>
      <c r="H35" s="168"/>
      <c r="I35" s="168"/>
      <c r="J35" s="1270"/>
      <c r="K35" s="1230"/>
      <c r="L35" s="1217"/>
    </row>
    <row r="36" spans="1:12" ht="15.75" x14ac:dyDescent="0.25">
      <c r="A36" s="1281"/>
      <c r="B36" s="1281"/>
      <c r="C36" s="1239"/>
      <c r="D36" s="1281"/>
      <c r="E36" s="1281"/>
      <c r="F36" s="1281"/>
      <c r="G36" s="1244"/>
      <c r="H36" s="1281"/>
      <c r="I36" s="168"/>
      <c r="J36" s="1222"/>
      <c r="K36" s="1230"/>
      <c r="L36" s="1217"/>
    </row>
    <row r="37" spans="1:12" ht="15.75" x14ac:dyDescent="0.25">
      <c r="A37" s="1218"/>
      <c r="B37" s="1282"/>
      <c r="C37" s="16"/>
      <c r="D37" s="1282"/>
      <c r="E37" s="1218"/>
      <c r="F37" s="1218"/>
      <c r="G37" s="1240"/>
      <c r="H37" s="1218"/>
      <c r="I37" s="1218"/>
      <c r="J37" s="1221"/>
      <c r="K37" s="1015"/>
      <c r="L37" s="380"/>
    </row>
    <row r="38" spans="1:12" x14ac:dyDescent="0.25">
      <c r="A38" s="49"/>
      <c r="B38" s="1282"/>
      <c r="C38" s="1282"/>
      <c r="D38" s="1282"/>
      <c r="E38" s="1202"/>
      <c r="F38" s="2"/>
      <c r="G38" s="1215"/>
      <c r="H38" s="693"/>
      <c r="I38" s="49"/>
      <c r="J38" s="1282"/>
      <c r="K38" s="1282"/>
      <c r="L38" s="1282"/>
    </row>
  </sheetData>
  <mergeCells count="51">
    <mergeCell ref="A32:B32"/>
    <mergeCell ref="A33:B33"/>
    <mergeCell ref="A35:C35"/>
    <mergeCell ref="A27:B27"/>
    <mergeCell ref="A28:B28"/>
    <mergeCell ref="A29:B29"/>
    <mergeCell ref="A30:B30"/>
    <mergeCell ref="D30:D31"/>
    <mergeCell ref="H30:H31"/>
    <mergeCell ref="I30:I31"/>
    <mergeCell ref="A31:B31"/>
    <mergeCell ref="A18:A24"/>
    <mergeCell ref="B18:B20"/>
    <mergeCell ref="C18:C20"/>
    <mergeCell ref="A11:A17"/>
    <mergeCell ref="J29:L29"/>
    <mergeCell ref="L18:L22"/>
    <mergeCell ref="B21:B22"/>
    <mergeCell ref="G8:G10"/>
    <mergeCell ref="H8:H13"/>
    <mergeCell ref="L8:L10"/>
    <mergeCell ref="B11:B17"/>
    <mergeCell ref="C11:C14"/>
    <mergeCell ref="F11:F13"/>
    <mergeCell ref="G11:G13"/>
    <mergeCell ref="L11:L15"/>
    <mergeCell ref="D12:D13"/>
    <mergeCell ref="F8:F10"/>
    <mergeCell ref="E12:E13"/>
    <mergeCell ref="H14:H15"/>
    <mergeCell ref="D7:E7"/>
    <mergeCell ref="A8:A10"/>
    <mergeCell ref="B8:B10"/>
    <mergeCell ref="C8:C10"/>
    <mergeCell ref="D8:E10"/>
    <mergeCell ref="A5:B5"/>
    <mergeCell ref="D5:E5"/>
    <mergeCell ref="G5:I5"/>
    <mergeCell ref="L5:L6"/>
    <mergeCell ref="A6:B6"/>
    <mergeCell ref="C6:D6"/>
    <mergeCell ref="A1:L1"/>
    <mergeCell ref="A2:L2"/>
    <mergeCell ref="A3:B3"/>
    <mergeCell ref="C3:G3"/>
    <mergeCell ref="H3:K3"/>
    <mergeCell ref="A4:B4"/>
    <mergeCell ref="C4:E4"/>
    <mergeCell ref="F4:G4"/>
    <mergeCell ref="H4:I4"/>
    <mergeCell ref="J4:K4"/>
  </mergeCells>
  <dataValidations count="1">
    <dataValidation type="decimal" operator="greaterThanOrEqual" allowBlank="1" showInputMessage="1" showErrorMessage="1" sqref="E38 L31:L36">
      <formula1>0</formula1>
    </dataValidation>
  </dataValidations>
  <pageMargins left="0.70866141732283472" right="0.70866141732283472"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9"/>
  <sheetViews>
    <sheetView workbookViewId="0"/>
  </sheetViews>
  <sheetFormatPr baseColWidth="10" defaultRowHeight="15" x14ac:dyDescent="0.25"/>
  <cols>
    <col min="2" max="2" width="3.85546875" style="9" bestFit="1" customWidth="1"/>
    <col min="3" max="3" width="15.7109375" bestFit="1" customWidth="1"/>
    <col min="4" max="5" width="14.28515625" bestFit="1" customWidth="1"/>
    <col min="6" max="6" width="15.7109375" bestFit="1" customWidth="1"/>
    <col min="9" max="9" width="13.7109375" bestFit="1" customWidth="1"/>
    <col min="10" max="10" width="13.7109375" customWidth="1"/>
    <col min="12" max="12" width="13.85546875" bestFit="1" customWidth="1"/>
    <col min="13" max="13" width="12.28515625" bestFit="1" customWidth="1"/>
    <col min="15" max="15" width="11.140625" customWidth="1"/>
    <col min="16" max="16" width="13.42578125" bestFit="1" customWidth="1"/>
  </cols>
  <sheetData>
    <row r="3" spans="1:16" x14ac:dyDescent="0.25">
      <c r="C3" s="1342" t="s">
        <v>32</v>
      </c>
      <c r="D3" s="1342"/>
      <c r="E3" s="1342"/>
      <c r="F3" s="1342"/>
    </row>
    <row r="4" spans="1:16" x14ac:dyDescent="0.25">
      <c r="C4" s="30"/>
      <c r="D4" s="30"/>
      <c r="E4" s="30"/>
      <c r="F4" s="30"/>
    </row>
    <row r="5" spans="1:16" ht="15.75" thickBot="1" x14ac:dyDescent="0.3">
      <c r="A5" s="9"/>
      <c r="C5" s="1344" t="s">
        <v>33</v>
      </c>
      <c r="D5" s="1344"/>
      <c r="E5" s="1344"/>
      <c r="F5" s="1344"/>
      <c r="G5" s="9"/>
      <c r="H5" s="9"/>
      <c r="I5" s="9"/>
    </row>
    <row r="6" spans="1:16" ht="30" x14ac:dyDescent="0.25">
      <c r="A6" s="10" t="s">
        <v>4</v>
      </c>
      <c r="B6" s="23" t="s">
        <v>9</v>
      </c>
      <c r="C6" s="13" t="s">
        <v>13</v>
      </c>
      <c r="D6" s="13" t="s">
        <v>14</v>
      </c>
      <c r="E6" s="13" t="s">
        <v>15</v>
      </c>
      <c r="F6" s="13" t="s">
        <v>31</v>
      </c>
      <c r="G6" s="9"/>
      <c r="H6" s="1343" t="s">
        <v>34</v>
      </c>
      <c r="I6" s="1343"/>
      <c r="J6" s="1343"/>
      <c r="K6" s="1343"/>
      <c r="L6" s="1343"/>
      <c r="M6" s="1343"/>
      <c r="N6" s="1343"/>
      <c r="O6" s="29"/>
      <c r="P6" s="29"/>
    </row>
    <row r="7" spans="1:16" x14ac:dyDescent="0.25">
      <c r="A7" s="11">
        <v>2010</v>
      </c>
      <c r="B7" s="24"/>
      <c r="C7" s="14">
        <v>53200000000</v>
      </c>
      <c r="D7" s="14">
        <v>9072582170</v>
      </c>
      <c r="E7" s="14">
        <v>6962676327</v>
      </c>
      <c r="F7" s="14">
        <f>C7-D7-E7</f>
        <v>37164741503</v>
      </c>
      <c r="G7" s="9"/>
      <c r="H7" s="1342" t="s">
        <v>25</v>
      </c>
      <c r="I7" s="1342"/>
      <c r="J7" s="1342"/>
      <c r="L7" s="1342" t="s">
        <v>10</v>
      </c>
      <c r="M7" s="1342"/>
      <c r="O7" s="1342"/>
      <c r="P7" s="1342"/>
    </row>
    <row r="8" spans="1:16" x14ac:dyDescent="0.25">
      <c r="A8" s="11">
        <v>2011</v>
      </c>
      <c r="B8" s="26">
        <v>0.03</v>
      </c>
      <c r="C8" s="14">
        <v>54795000000</v>
      </c>
      <c r="D8" s="14">
        <v>10424671391</v>
      </c>
      <c r="E8" s="14">
        <f>E7*(1+B8)</f>
        <v>7171556616.8100004</v>
      </c>
      <c r="F8" s="14">
        <f>C8-D8-E8</f>
        <v>37198771992.190002</v>
      </c>
      <c r="G8" s="9"/>
      <c r="H8" s="9"/>
      <c r="I8" s="9"/>
      <c r="O8" s="9"/>
      <c r="P8" s="9"/>
    </row>
    <row r="9" spans="1:16" x14ac:dyDescent="0.25">
      <c r="A9" s="11">
        <v>2012</v>
      </c>
      <c r="B9" s="26">
        <v>0.03</v>
      </c>
      <c r="C9" s="14">
        <f t="shared" ref="C9:C26" si="0">C8*(1+B9)</f>
        <v>56438850000</v>
      </c>
      <c r="D9" s="14">
        <f>D8*(1+B9)</f>
        <v>10737411532.73</v>
      </c>
      <c r="E9" s="14">
        <v>7066654900</v>
      </c>
      <c r="F9" s="14">
        <f t="shared" ref="F9:F26" si="1">C9-D9-E9</f>
        <v>38634783567.270004</v>
      </c>
      <c r="G9" s="9"/>
      <c r="H9" s="9"/>
      <c r="I9" s="9" t="s">
        <v>21</v>
      </c>
      <c r="J9" s="9" t="s">
        <v>22</v>
      </c>
      <c r="O9" s="9"/>
      <c r="P9" s="9"/>
    </row>
    <row r="10" spans="1:16" x14ac:dyDescent="0.25">
      <c r="A10" s="11">
        <v>2013</v>
      </c>
      <c r="B10" s="26">
        <v>0.03</v>
      </c>
      <c r="C10" s="14">
        <f t="shared" si="0"/>
        <v>58132015500</v>
      </c>
      <c r="D10" s="14">
        <f t="shared" ref="D10:D26" si="2">D9*(1+B10)</f>
        <v>11059533878.711901</v>
      </c>
      <c r="E10" s="14">
        <v>7278654547</v>
      </c>
      <c r="F10" s="14">
        <f t="shared" si="1"/>
        <v>39793827074.288101</v>
      </c>
      <c r="G10" s="9"/>
      <c r="H10" s="9" t="s">
        <v>16</v>
      </c>
      <c r="I10" s="14">
        <v>3431931611</v>
      </c>
      <c r="J10" s="14">
        <v>311994000</v>
      </c>
      <c r="L10" s="21" t="s">
        <v>26</v>
      </c>
      <c r="M10" s="14">
        <v>824780197.26999998</v>
      </c>
      <c r="O10" s="21"/>
      <c r="P10" s="14"/>
    </row>
    <row r="11" spans="1:16" x14ac:dyDescent="0.25">
      <c r="A11" s="11">
        <v>2014</v>
      </c>
      <c r="B11" s="26">
        <v>0.03</v>
      </c>
      <c r="C11" s="14">
        <f t="shared" si="0"/>
        <v>59875975965</v>
      </c>
      <c r="D11" s="14">
        <f t="shared" si="2"/>
        <v>11391319895.073257</v>
      </c>
      <c r="E11" s="14">
        <v>7497014183.4099998</v>
      </c>
      <c r="F11" s="14">
        <f t="shared" si="1"/>
        <v>40987641886.516739</v>
      </c>
      <c r="G11" s="9"/>
      <c r="H11" s="9" t="s">
        <v>17</v>
      </c>
      <c r="I11" s="14">
        <v>3352562125</v>
      </c>
      <c r="J11" s="14">
        <v>304778000</v>
      </c>
      <c r="L11" s="21" t="s">
        <v>27</v>
      </c>
      <c r="M11" s="14">
        <v>8247801972.7299995</v>
      </c>
    </row>
    <row r="12" spans="1:16" x14ac:dyDescent="0.25">
      <c r="A12" s="11">
        <v>2015</v>
      </c>
      <c r="B12" s="26">
        <v>0.03</v>
      </c>
      <c r="C12" s="14">
        <f t="shared" si="0"/>
        <v>61672255243.950005</v>
      </c>
      <c r="D12" s="14">
        <f t="shared" si="2"/>
        <v>11733059491.925455</v>
      </c>
      <c r="E12" s="14">
        <v>7721924608.9123001</v>
      </c>
      <c r="F12" s="14">
        <f t="shared" si="1"/>
        <v>42217271143.112251</v>
      </c>
      <c r="G12" s="9"/>
      <c r="H12" s="9" t="s">
        <v>19</v>
      </c>
      <c r="I12" s="14">
        <v>335041294</v>
      </c>
      <c r="J12" s="14">
        <v>0</v>
      </c>
      <c r="L12" s="22" t="s">
        <v>20</v>
      </c>
      <c r="M12" s="18">
        <f>SUM(M10:M11)</f>
        <v>9072582170</v>
      </c>
    </row>
    <row r="13" spans="1:16" x14ac:dyDescent="0.25">
      <c r="A13" s="11">
        <v>2016</v>
      </c>
      <c r="B13" s="26">
        <v>0.03</v>
      </c>
      <c r="C13" s="14">
        <f t="shared" si="0"/>
        <v>63522422901.268509</v>
      </c>
      <c r="D13" s="14">
        <f t="shared" si="2"/>
        <v>12085051276.68322</v>
      </c>
      <c r="E13" s="14">
        <v>7953582347.1796694</v>
      </c>
      <c r="F13" s="14">
        <f t="shared" si="1"/>
        <v>43483789277.405617</v>
      </c>
      <c r="G13" s="9"/>
      <c r="H13" s="19" t="s">
        <v>20</v>
      </c>
      <c r="I13" s="18">
        <f>SUM(I10:I12)</f>
        <v>7119535030</v>
      </c>
      <c r="J13" s="18">
        <f>SUM(J10:J12)</f>
        <v>616772000</v>
      </c>
      <c r="O13" s="28"/>
      <c r="P13" s="16"/>
    </row>
    <row r="14" spans="1:16" x14ac:dyDescent="0.25">
      <c r="A14" s="11">
        <v>2017</v>
      </c>
      <c r="B14" s="26">
        <v>0.03</v>
      </c>
      <c r="C14" s="14">
        <f t="shared" si="0"/>
        <v>65428095588.306564</v>
      </c>
      <c r="D14" s="14">
        <f t="shared" si="2"/>
        <v>12447602814.983717</v>
      </c>
      <c r="E14" s="14">
        <v>8192189817.5950594</v>
      </c>
      <c r="F14" s="14">
        <f t="shared" si="1"/>
        <v>44788302955.727783</v>
      </c>
      <c r="G14" s="9"/>
      <c r="H14" s="20">
        <v>0.9</v>
      </c>
      <c r="I14" s="14">
        <f>I13*$H$14</f>
        <v>6407581527</v>
      </c>
      <c r="J14" s="14">
        <f>J13*$H$14</f>
        <v>555094800</v>
      </c>
    </row>
    <row r="15" spans="1:16" x14ac:dyDescent="0.25">
      <c r="A15" s="11">
        <v>2018</v>
      </c>
      <c r="B15" s="26">
        <v>0.03</v>
      </c>
      <c r="C15" s="14">
        <f t="shared" si="0"/>
        <v>67390938455.955765</v>
      </c>
      <c r="D15" s="14">
        <f t="shared" si="2"/>
        <v>12821030899.433229</v>
      </c>
      <c r="E15" s="14">
        <v>8437955512.1229115</v>
      </c>
      <c r="F15" s="14">
        <f t="shared" si="1"/>
        <v>46131952044.399628</v>
      </c>
      <c r="G15" s="9"/>
      <c r="H15" s="9"/>
      <c r="I15" s="9"/>
    </row>
    <row r="16" spans="1:16" x14ac:dyDescent="0.25">
      <c r="A16" s="11">
        <v>2019</v>
      </c>
      <c r="B16" s="26">
        <v>0.03</v>
      </c>
      <c r="C16" s="14">
        <f t="shared" si="0"/>
        <v>69412666609.634445</v>
      </c>
      <c r="D16" s="14">
        <f t="shared" si="2"/>
        <v>13205661826.416227</v>
      </c>
      <c r="E16" s="14">
        <v>8691094177.486599</v>
      </c>
      <c r="F16" s="14">
        <f t="shared" si="1"/>
        <v>47515910605.731613</v>
      </c>
      <c r="G16" s="9"/>
      <c r="H16" s="17" t="s">
        <v>23</v>
      </c>
      <c r="I16" s="16">
        <f>I14+J14</f>
        <v>6962676327</v>
      </c>
    </row>
    <row r="17" spans="1:10" x14ac:dyDescent="0.25">
      <c r="A17" s="11">
        <v>2020</v>
      </c>
      <c r="B17" s="26">
        <v>0.03</v>
      </c>
      <c r="C17" s="14">
        <f t="shared" si="0"/>
        <v>71495046607.923477</v>
      </c>
      <c r="D17" s="14">
        <f t="shared" si="2"/>
        <v>13601831681.208715</v>
      </c>
      <c r="E17" s="14">
        <v>8951827002.8111973</v>
      </c>
      <c r="F17" s="14">
        <f t="shared" si="1"/>
        <v>48941387923.903564</v>
      </c>
      <c r="H17" s="17" t="s">
        <v>24</v>
      </c>
      <c r="I17" s="16">
        <v>5226221889</v>
      </c>
    </row>
    <row r="18" spans="1:10" x14ac:dyDescent="0.25">
      <c r="A18" s="11">
        <v>2021</v>
      </c>
      <c r="B18" s="26">
        <v>0.03</v>
      </c>
      <c r="C18" s="14">
        <f t="shared" si="0"/>
        <v>73639898006.161179</v>
      </c>
      <c r="D18" s="14">
        <f t="shared" si="2"/>
        <v>14009886631.644978</v>
      </c>
      <c r="E18" s="14">
        <v>9220381812.8955326</v>
      </c>
      <c r="F18" s="14">
        <f t="shared" si="1"/>
        <v>50409629561.620674</v>
      </c>
      <c r="H18" s="19" t="s">
        <v>30</v>
      </c>
      <c r="I18" s="27">
        <f>I16-I17</f>
        <v>1736454438</v>
      </c>
    </row>
    <row r="19" spans="1:10" x14ac:dyDescent="0.25">
      <c r="A19" s="11">
        <v>2022</v>
      </c>
      <c r="B19" s="26">
        <v>0.03</v>
      </c>
      <c r="C19" s="14">
        <f t="shared" si="0"/>
        <v>75849094946.346008</v>
      </c>
      <c r="D19" s="14">
        <f t="shared" si="2"/>
        <v>14430183230.594328</v>
      </c>
      <c r="E19" s="14">
        <v>9496993267.2823982</v>
      </c>
      <c r="F19" s="14">
        <f t="shared" si="1"/>
        <v>51921918448.469284</v>
      </c>
    </row>
    <row r="20" spans="1:10" x14ac:dyDescent="0.25">
      <c r="A20" s="11">
        <v>2023</v>
      </c>
      <c r="B20" s="26">
        <v>0.03</v>
      </c>
      <c r="C20" s="14">
        <f t="shared" si="0"/>
        <v>78124567794.736389</v>
      </c>
      <c r="D20" s="14">
        <f t="shared" si="2"/>
        <v>14863088727.512157</v>
      </c>
      <c r="E20" s="14">
        <v>9781903065.3008709</v>
      </c>
      <c r="F20" s="14">
        <f t="shared" si="1"/>
        <v>53479576001.923355</v>
      </c>
    </row>
    <row r="21" spans="1:10" x14ac:dyDescent="0.25">
      <c r="A21" s="11">
        <v>2024</v>
      </c>
      <c r="B21" s="26">
        <v>0.03</v>
      </c>
      <c r="C21" s="14">
        <f t="shared" si="0"/>
        <v>80468304828.578476</v>
      </c>
      <c r="D21" s="14">
        <f t="shared" si="2"/>
        <v>15308981389.337523</v>
      </c>
      <c r="E21" s="14">
        <v>10075360157.259897</v>
      </c>
      <c r="F21" s="14">
        <f t="shared" si="1"/>
        <v>55083963281.981056</v>
      </c>
    </row>
    <row r="22" spans="1:10" x14ac:dyDescent="0.25">
      <c r="A22" s="11">
        <v>2025</v>
      </c>
      <c r="B22" s="26">
        <v>0.03</v>
      </c>
      <c r="C22" s="14">
        <f t="shared" si="0"/>
        <v>82882353973.435837</v>
      </c>
      <c r="D22" s="14">
        <f t="shared" si="2"/>
        <v>15768250831.017649</v>
      </c>
      <c r="E22" s="14">
        <v>10377620961.977694</v>
      </c>
      <c r="F22" s="14">
        <f t="shared" si="1"/>
        <v>56736482180.440498</v>
      </c>
      <c r="I22" s="1342" t="s">
        <v>28</v>
      </c>
      <c r="J22" s="1342"/>
    </row>
    <row r="23" spans="1:10" x14ac:dyDescent="0.25">
      <c r="A23" s="11">
        <v>2026</v>
      </c>
      <c r="B23" s="26">
        <v>0.03</v>
      </c>
      <c r="C23" s="14">
        <f t="shared" si="0"/>
        <v>85368824592.638916</v>
      </c>
      <c r="D23" s="14">
        <f t="shared" si="2"/>
        <v>16241298355.948179</v>
      </c>
      <c r="E23" s="14">
        <v>10688949590.837025</v>
      </c>
      <c r="F23" s="14">
        <f t="shared" si="1"/>
        <v>58438576645.853714</v>
      </c>
      <c r="I23" s="9"/>
      <c r="J23" s="9"/>
    </row>
    <row r="24" spans="1:10" x14ac:dyDescent="0.25">
      <c r="A24" s="11">
        <v>2027</v>
      </c>
      <c r="B24" s="26">
        <v>0.03</v>
      </c>
      <c r="C24" s="14">
        <f t="shared" si="0"/>
        <v>87929889330.418091</v>
      </c>
      <c r="D24" s="14">
        <f t="shared" si="2"/>
        <v>16728537306.626625</v>
      </c>
      <c r="E24" s="14">
        <v>11009618078.562136</v>
      </c>
      <c r="F24" s="14">
        <f t="shared" si="1"/>
        <v>60191733945.22934</v>
      </c>
      <c r="I24" s="9"/>
      <c r="J24" s="9"/>
    </row>
    <row r="25" spans="1:10" x14ac:dyDescent="0.25">
      <c r="A25" s="11">
        <v>2028</v>
      </c>
      <c r="B25" s="26">
        <v>0.03</v>
      </c>
      <c r="C25" s="14">
        <f t="shared" si="0"/>
        <v>90567786010.330643</v>
      </c>
      <c r="D25" s="14">
        <f t="shared" si="2"/>
        <v>17230393425.825424</v>
      </c>
      <c r="E25" s="14">
        <v>11339906620.919001</v>
      </c>
      <c r="F25" s="14">
        <f t="shared" si="1"/>
        <v>61997485963.58622</v>
      </c>
      <c r="I25" s="21">
        <v>2010</v>
      </c>
      <c r="J25" s="14">
        <v>33639637024</v>
      </c>
    </row>
    <row r="26" spans="1:10" x14ac:dyDescent="0.25">
      <c r="A26" s="11">
        <v>2029</v>
      </c>
      <c r="B26" s="26">
        <v>0.03</v>
      </c>
      <c r="C26" s="14">
        <f t="shared" si="0"/>
        <v>93284819590.640564</v>
      </c>
      <c r="D26" s="14">
        <f t="shared" si="2"/>
        <v>17747305228.600189</v>
      </c>
      <c r="E26" s="14">
        <v>11680103819.546572</v>
      </c>
      <c r="F26" s="14">
        <f t="shared" si="1"/>
        <v>63857410542.493805</v>
      </c>
      <c r="I26" s="9"/>
      <c r="J26" s="9"/>
    </row>
    <row r="27" spans="1:10" ht="15.75" thickBot="1" x14ac:dyDescent="0.3">
      <c r="A27" s="12" t="s">
        <v>3</v>
      </c>
      <c r="B27" s="25"/>
      <c r="C27" s="15">
        <f t="shared" ref="C27:E27" si="3">SUM(C7:C26)</f>
        <v>1429478805945.3247</v>
      </c>
      <c r="D27" s="15">
        <f t="shared" si="3"/>
        <v>270907681985.27274</v>
      </c>
      <c r="E27" s="15">
        <f t="shared" si="3"/>
        <v>179595967414.90887</v>
      </c>
      <c r="F27" s="15">
        <f>SUM(F7:F26)</f>
        <v>978975156545.14331</v>
      </c>
      <c r="I27" s="9"/>
      <c r="J27" s="9"/>
    </row>
    <row r="28" spans="1:10" x14ac:dyDescent="0.25">
      <c r="I28" s="28" t="s">
        <v>29</v>
      </c>
      <c r="J28" s="16">
        <f>F7-J25</f>
        <v>3525104479</v>
      </c>
    </row>
    <row r="29" spans="1:10" x14ac:dyDescent="0.25">
      <c r="A29" s="1345" t="s">
        <v>18</v>
      </c>
      <c r="B29" s="1345"/>
      <c r="C29" s="1345"/>
      <c r="D29" s="1345"/>
      <c r="E29" s="9"/>
      <c r="F29" s="9"/>
      <c r="I29" s="9"/>
      <c r="J29" s="9"/>
    </row>
  </sheetData>
  <mergeCells count="8">
    <mergeCell ref="A29:D29"/>
    <mergeCell ref="H7:J7"/>
    <mergeCell ref="L7:M7"/>
    <mergeCell ref="O7:P7"/>
    <mergeCell ref="I22:J22"/>
    <mergeCell ref="H6:N6"/>
    <mergeCell ref="C3:F3"/>
    <mergeCell ref="C5:F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tabSelected="1" zoomScale="77" zoomScaleNormal="77" zoomScaleSheetLayoutView="50" workbookViewId="0">
      <selection activeCell="H24" sqref="H24"/>
    </sheetView>
  </sheetViews>
  <sheetFormatPr baseColWidth="10" defaultRowHeight="15" x14ac:dyDescent="0.25"/>
  <cols>
    <col min="1" max="1" width="26.28515625" style="1317" customWidth="1"/>
    <col min="2" max="2" width="22" style="1318" customWidth="1"/>
    <col min="3" max="3" width="25.42578125" style="1318" customWidth="1"/>
    <col min="4" max="4" width="20.7109375" style="1319" customWidth="1"/>
    <col min="5" max="5" width="17.28515625" style="1335" customWidth="1"/>
    <col min="6" max="6" width="16.7109375" style="1320" customWidth="1"/>
    <col min="7" max="7" width="18.28515625" style="1320" customWidth="1"/>
    <col min="8" max="8" width="16.7109375" style="1320" customWidth="1"/>
    <col min="9" max="9" width="17.85546875" style="1320" customWidth="1"/>
    <col min="10" max="10" width="16.28515625" style="1320" customWidth="1"/>
    <col min="11" max="11" width="29.85546875" style="1320" customWidth="1"/>
    <col min="12" max="12" width="26.5703125" style="1320" customWidth="1"/>
    <col min="13" max="13" width="21.85546875" style="1320" customWidth="1"/>
    <col min="14" max="16384" width="11.42578125" style="1317"/>
  </cols>
  <sheetData>
    <row r="1" spans="1:13" ht="37.5" customHeight="1" x14ac:dyDescent="0.25">
      <c r="A1" s="1803" t="s">
        <v>807</v>
      </c>
      <c r="B1" s="1803"/>
      <c r="C1" s="1816" t="s">
        <v>808</v>
      </c>
      <c r="D1" s="1817"/>
      <c r="E1" s="1817"/>
      <c r="F1" s="1817"/>
      <c r="G1" s="1817"/>
      <c r="H1" s="1817"/>
      <c r="I1" s="1817"/>
      <c r="J1" s="1817"/>
      <c r="K1" s="1818"/>
      <c r="L1" s="1819" t="s">
        <v>803</v>
      </c>
      <c r="M1" s="1819"/>
    </row>
    <row r="2" spans="1:13" ht="37.5" customHeight="1" x14ac:dyDescent="0.25">
      <c r="A2" s="1803"/>
      <c r="B2" s="1803"/>
      <c r="C2" s="1804"/>
      <c r="D2" s="1805"/>
      <c r="E2" s="1805"/>
      <c r="F2" s="1805"/>
      <c r="G2" s="1805"/>
      <c r="H2" s="1805"/>
      <c r="I2" s="1805"/>
      <c r="J2" s="1805"/>
      <c r="K2" s="1806"/>
      <c r="L2" s="1802" t="s">
        <v>804</v>
      </c>
      <c r="M2" s="1802"/>
    </row>
    <row r="3" spans="1:13" ht="37.5" customHeight="1" x14ac:dyDescent="0.25">
      <c r="A3" s="1803"/>
      <c r="B3" s="1803"/>
      <c r="C3" s="1807"/>
      <c r="D3" s="1808"/>
      <c r="E3" s="1808"/>
      <c r="F3" s="1808"/>
      <c r="G3" s="1808"/>
      <c r="H3" s="1808"/>
      <c r="I3" s="1808"/>
      <c r="J3" s="1808"/>
      <c r="K3" s="1809"/>
      <c r="L3" s="1802" t="s">
        <v>809</v>
      </c>
      <c r="M3" s="1802"/>
    </row>
    <row r="4" spans="1:13" ht="33" customHeight="1" x14ac:dyDescent="0.25">
      <c r="A4" s="1820" t="s">
        <v>805</v>
      </c>
      <c r="B4" s="1801"/>
      <c r="C4" s="1801"/>
      <c r="D4" s="1801"/>
      <c r="E4" s="1801"/>
      <c r="F4" s="1801"/>
      <c r="G4" s="1801" t="s">
        <v>806</v>
      </c>
      <c r="H4" s="1801"/>
      <c r="I4" s="1801"/>
      <c r="J4" s="1801"/>
      <c r="K4" s="1801"/>
      <c r="L4" s="1801"/>
      <c r="M4" s="1821"/>
    </row>
    <row r="5" spans="1:13" ht="63.75" customHeight="1" x14ac:dyDescent="0.25">
      <c r="A5" s="1822" t="s">
        <v>781</v>
      </c>
      <c r="B5" s="1315" t="s">
        <v>782</v>
      </c>
      <c r="C5" s="1316" t="s">
        <v>783</v>
      </c>
      <c r="D5" s="1316" t="s">
        <v>777</v>
      </c>
      <c r="E5" s="1316" t="s">
        <v>795</v>
      </c>
      <c r="F5" s="1316" t="s">
        <v>796</v>
      </c>
      <c r="G5" s="1316" t="s">
        <v>788</v>
      </c>
      <c r="H5" s="1316" t="s">
        <v>797</v>
      </c>
      <c r="I5" s="1316" t="s">
        <v>798</v>
      </c>
      <c r="J5" s="1316" t="s">
        <v>789</v>
      </c>
      <c r="K5" s="1316" t="s">
        <v>799</v>
      </c>
      <c r="L5" s="1316" t="s">
        <v>800</v>
      </c>
      <c r="M5" s="1316" t="s">
        <v>778</v>
      </c>
    </row>
    <row r="6" spans="1:13" ht="95.25" customHeight="1" x14ac:dyDescent="0.25">
      <c r="A6" s="1321" t="s">
        <v>784</v>
      </c>
      <c r="B6" s="1321" t="s">
        <v>785</v>
      </c>
      <c r="C6" s="1321" t="s">
        <v>786</v>
      </c>
      <c r="D6" s="1322" t="s">
        <v>787</v>
      </c>
      <c r="E6" s="1322" t="s">
        <v>779</v>
      </c>
      <c r="F6" s="1322" t="s">
        <v>794</v>
      </c>
      <c r="G6" s="1323" t="s">
        <v>792</v>
      </c>
      <c r="H6" s="1322" t="s">
        <v>790</v>
      </c>
      <c r="I6" s="1322" t="s">
        <v>791</v>
      </c>
      <c r="J6" s="1324" t="s">
        <v>793</v>
      </c>
      <c r="K6" s="1324" t="s">
        <v>801</v>
      </c>
      <c r="L6" s="1324" t="s">
        <v>802</v>
      </c>
      <c r="M6" s="1328" t="s">
        <v>780</v>
      </c>
    </row>
    <row r="7" spans="1:13" ht="94.5" customHeight="1" x14ac:dyDescent="0.25">
      <c r="A7" s="1325"/>
      <c r="B7" s="1325"/>
      <c r="C7" s="1325"/>
      <c r="D7" s="1322"/>
      <c r="E7" s="1326"/>
      <c r="F7" s="1322"/>
      <c r="G7" s="1322"/>
      <c r="H7" s="1322"/>
      <c r="I7" s="1322"/>
      <c r="J7" s="1327"/>
      <c r="K7" s="1327"/>
      <c r="L7" s="1327"/>
      <c r="M7" s="1328"/>
    </row>
    <row r="8" spans="1:13" ht="91.5" customHeight="1" x14ac:dyDescent="0.25">
      <c r="A8" s="1325"/>
      <c r="B8" s="1325"/>
      <c r="C8" s="1325"/>
      <c r="D8" s="1328"/>
      <c r="E8" s="1326"/>
      <c r="F8" s="1322"/>
      <c r="G8" s="1322"/>
      <c r="H8" s="1322"/>
      <c r="I8" s="1322"/>
      <c r="J8" s="1327"/>
      <c r="K8" s="1327"/>
      <c r="L8" s="1327"/>
      <c r="M8" s="1328"/>
    </row>
    <row r="9" spans="1:13" ht="90" customHeight="1" x14ac:dyDescent="0.25">
      <c r="A9" s="1325"/>
      <c r="B9" s="1325"/>
      <c r="C9" s="1325"/>
      <c r="D9" s="1328"/>
      <c r="E9" s="1329"/>
      <c r="F9" s="1328"/>
      <c r="G9" s="1328"/>
      <c r="H9" s="1328"/>
      <c r="I9" s="1328"/>
      <c r="J9" s="1327"/>
      <c r="K9" s="1327"/>
      <c r="L9" s="1327"/>
      <c r="M9" s="1328"/>
    </row>
    <row r="10" spans="1:13" ht="92.25" customHeight="1" x14ac:dyDescent="0.25">
      <c r="A10" s="1325"/>
      <c r="B10" s="1325"/>
      <c r="C10" s="1325"/>
      <c r="D10" s="1328"/>
      <c r="E10" s="1329"/>
      <c r="F10" s="1330"/>
      <c r="G10" s="1330"/>
      <c r="H10" s="1330"/>
      <c r="I10" s="1330"/>
      <c r="J10" s="1327"/>
      <c r="K10" s="1327"/>
      <c r="L10" s="1327"/>
      <c r="M10" s="1328"/>
    </row>
    <row r="11" spans="1:13" ht="92.25" customHeight="1" x14ac:dyDescent="0.25">
      <c r="A11" s="1325"/>
      <c r="B11" s="1325"/>
      <c r="C11" s="1325"/>
      <c r="D11" s="1328"/>
      <c r="E11" s="1331"/>
      <c r="F11" s="1332"/>
      <c r="G11" s="1332"/>
      <c r="H11" s="1332"/>
      <c r="I11" s="1332"/>
      <c r="J11" s="1327"/>
      <c r="K11" s="1327"/>
      <c r="L11" s="1327"/>
      <c r="M11" s="1328"/>
    </row>
    <row r="12" spans="1:13" ht="93" customHeight="1" x14ac:dyDescent="0.25">
      <c r="A12" s="1325"/>
      <c r="B12" s="1325"/>
      <c r="C12" s="1325"/>
      <c r="D12" s="1333"/>
      <c r="E12" s="1331"/>
      <c r="F12" s="1332"/>
      <c r="G12" s="1332"/>
      <c r="H12" s="1332"/>
      <c r="I12" s="1332"/>
      <c r="J12" s="1327"/>
      <c r="K12" s="1327"/>
      <c r="L12" s="1327"/>
      <c r="M12" s="1328"/>
    </row>
    <row r="13" spans="1:13" ht="94.5" customHeight="1" x14ac:dyDescent="0.25">
      <c r="A13" s="1325"/>
      <c r="B13" s="1325"/>
      <c r="C13" s="1325"/>
      <c r="D13" s="1333"/>
      <c r="E13" s="1331"/>
      <c r="F13" s="1332"/>
      <c r="G13" s="1332"/>
      <c r="H13" s="1332"/>
      <c r="I13" s="1332"/>
      <c r="J13" s="1327"/>
      <c r="K13" s="1327"/>
      <c r="L13" s="1327"/>
      <c r="M13" s="1328"/>
    </row>
    <row r="14" spans="1:13" ht="95.25" customHeight="1" x14ac:dyDescent="0.25">
      <c r="A14" s="1325"/>
      <c r="B14" s="1325"/>
      <c r="C14" s="1325"/>
      <c r="D14" s="1328"/>
      <c r="E14" s="1334"/>
      <c r="F14" s="1328"/>
      <c r="G14" s="1328"/>
      <c r="H14" s="1328"/>
      <c r="I14" s="1328"/>
      <c r="J14" s="1327"/>
      <c r="K14" s="1327"/>
      <c r="L14" s="1327"/>
      <c r="M14" s="1328"/>
    </row>
    <row r="15" spans="1:13" ht="46.5" customHeight="1" x14ac:dyDescent="0.25">
      <c r="A15" s="1792" t="s">
        <v>812</v>
      </c>
      <c r="B15" s="1793"/>
      <c r="C15" s="1337"/>
      <c r="D15" s="1810"/>
      <c r="E15" s="1798" t="s">
        <v>815</v>
      </c>
      <c r="F15" s="1798"/>
      <c r="G15" s="1798"/>
      <c r="H15" s="1810"/>
      <c r="I15" s="1810"/>
      <c r="J15" s="1810"/>
      <c r="K15" s="1812" t="s">
        <v>813</v>
      </c>
      <c r="L15" s="1812"/>
      <c r="M15" s="1813"/>
    </row>
    <row r="16" spans="1:13" ht="27.75" customHeight="1" x14ac:dyDescent="0.25">
      <c r="A16" s="1794" t="s">
        <v>810</v>
      </c>
      <c r="B16" s="1795"/>
      <c r="C16" s="1336"/>
      <c r="D16" s="1336"/>
      <c r="E16" s="1799" t="s">
        <v>816</v>
      </c>
      <c r="F16" s="1799"/>
      <c r="G16" s="1799"/>
      <c r="H16" s="1811"/>
      <c r="I16" s="1811"/>
      <c r="J16" s="1811"/>
      <c r="K16" s="1799" t="s">
        <v>817</v>
      </c>
      <c r="L16" s="1799"/>
      <c r="M16" s="1814"/>
    </row>
    <row r="17" spans="1:13" ht="27.75" customHeight="1" x14ac:dyDescent="0.25">
      <c r="A17" s="1796" t="s">
        <v>811</v>
      </c>
      <c r="B17" s="1797"/>
      <c r="C17" s="1338"/>
      <c r="D17" s="1338"/>
      <c r="E17" s="1800" t="s">
        <v>818</v>
      </c>
      <c r="F17" s="1800"/>
      <c r="G17" s="1800"/>
      <c r="H17" s="1338"/>
      <c r="I17" s="1338"/>
      <c r="J17" s="1338"/>
      <c r="K17" s="1800" t="s">
        <v>814</v>
      </c>
      <c r="L17" s="1800"/>
      <c r="M17" s="1815"/>
    </row>
  </sheetData>
  <mergeCells count="16">
    <mergeCell ref="A4:F4"/>
    <mergeCell ref="G4:M4"/>
    <mergeCell ref="L1:M1"/>
    <mergeCell ref="L2:M2"/>
    <mergeCell ref="L3:M3"/>
    <mergeCell ref="A1:B3"/>
    <mergeCell ref="C1:K3"/>
    <mergeCell ref="K15:M15"/>
    <mergeCell ref="K16:M16"/>
    <mergeCell ref="K17:M17"/>
    <mergeCell ref="A15:B15"/>
    <mergeCell ref="A16:B16"/>
    <mergeCell ref="A17:B17"/>
    <mergeCell ref="E15:G15"/>
    <mergeCell ref="E16:G16"/>
    <mergeCell ref="E17:G17"/>
  </mergeCells>
  <conditionalFormatting sqref="K15 J6:L14">
    <cfRule type="iconSet" priority="25">
      <iconSet>
        <cfvo type="percent" val="0"/>
        <cfvo type="percent" val="30"/>
        <cfvo type="percent" val="50"/>
      </iconSet>
    </cfRule>
    <cfRule type="iconSet" priority="26">
      <iconSet>
        <cfvo type="percent" val="0"/>
        <cfvo type="percent" val="$S$6"/>
        <cfvo type="percent" val="$S$5"/>
      </iconSet>
    </cfRule>
  </conditionalFormatting>
  <printOptions horizontalCentered="1"/>
  <pageMargins left="0.23622047244094491" right="0.23622047244094491" top="0.35433070866141736" bottom="0.35433070866141736" header="0.31496062992125984" footer="0.31496062992125984"/>
  <pageSetup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workbookViewId="0"/>
  </sheetViews>
  <sheetFormatPr baseColWidth="10" defaultRowHeight="15" x14ac:dyDescent="0.25"/>
  <cols>
    <col min="2" max="2" width="12.28515625" customWidth="1"/>
    <col min="3" max="3" width="21.42578125" customWidth="1"/>
    <col min="4" max="4" width="28.5703125" customWidth="1"/>
    <col min="5" max="5" width="23" customWidth="1"/>
    <col min="9" max="9" width="16.42578125" bestFit="1" customWidth="1"/>
  </cols>
  <sheetData>
    <row r="2" spans="2:9" ht="18" x14ac:dyDescent="0.25">
      <c r="B2" s="1347" t="s">
        <v>442</v>
      </c>
      <c r="C2" s="1347"/>
      <c r="D2" s="1347"/>
      <c r="E2" s="1347"/>
      <c r="F2" s="1347"/>
    </row>
    <row r="3" spans="2:9" s="634" customFormat="1" ht="15.75" x14ac:dyDescent="0.25">
      <c r="B3" s="645"/>
      <c r="C3" s="645"/>
      <c r="D3" s="645"/>
      <c r="E3" s="645"/>
      <c r="F3" s="645"/>
    </row>
    <row r="4" spans="2:9" s="634" customFormat="1" ht="16.5" thickBot="1" x14ac:dyDescent="0.3">
      <c r="B4" s="645"/>
      <c r="C4" s="645"/>
      <c r="D4" s="645"/>
      <c r="E4" s="645"/>
      <c r="F4" s="645"/>
    </row>
    <row r="5" spans="2:9" ht="24.75" customHeight="1" thickBot="1" x14ac:dyDescent="0.3">
      <c r="B5" s="652" t="s">
        <v>443</v>
      </c>
      <c r="C5" s="651" t="s">
        <v>444</v>
      </c>
      <c r="D5" s="652" t="s">
        <v>447</v>
      </c>
      <c r="E5" s="650" t="s">
        <v>355</v>
      </c>
      <c r="F5" s="647"/>
    </row>
    <row r="6" spans="2:9" ht="15.75" thickBot="1" x14ac:dyDescent="0.3">
      <c r="B6" s="369">
        <v>2008</v>
      </c>
      <c r="C6" s="661">
        <v>6081816763</v>
      </c>
      <c r="D6" s="644"/>
      <c r="E6" s="644"/>
      <c r="F6" s="644"/>
      <c r="G6" s="1"/>
      <c r="H6" s="1"/>
    </row>
    <row r="7" spans="2:9" ht="15.75" thickBot="1" x14ac:dyDescent="0.3">
      <c r="B7" s="369"/>
      <c r="C7" s="661"/>
      <c r="D7" s="644"/>
      <c r="E7" s="644"/>
      <c r="F7" s="644"/>
      <c r="G7" s="1"/>
      <c r="H7" s="1"/>
    </row>
    <row r="8" spans="2:9" ht="15.75" thickBot="1" x14ac:dyDescent="0.3">
      <c r="B8" s="369">
        <v>2009</v>
      </c>
      <c r="C8" s="661">
        <v>11174104476</v>
      </c>
      <c r="D8" s="644"/>
      <c r="E8" s="644"/>
      <c r="F8" s="644"/>
      <c r="G8" s="1"/>
      <c r="H8" s="1"/>
    </row>
    <row r="9" spans="2:9" ht="15.75" thickBot="1" x14ac:dyDescent="0.3">
      <c r="B9" s="369"/>
      <c r="C9" s="661"/>
      <c r="D9" s="644"/>
      <c r="E9" s="644"/>
      <c r="F9" s="644"/>
      <c r="G9" s="1"/>
      <c r="H9" s="1"/>
      <c r="I9" s="1"/>
    </row>
    <row r="10" spans="2:9" ht="15.75" thickBot="1" x14ac:dyDescent="0.3">
      <c r="B10" s="369"/>
      <c r="C10" s="661"/>
      <c r="D10" s="644"/>
      <c r="E10" s="644"/>
      <c r="F10" s="644"/>
      <c r="G10" s="1"/>
      <c r="H10" s="1"/>
    </row>
    <row r="11" spans="2:9" ht="15.75" thickBot="1" x14ac:dyDescent="0.3">
      <c r="B11" s="369">
        <v>2010</v>
      </c>
      <c r="C11" s="661">
        <v>924962433</v>
      </c>
      <c r="D11" s="1346">
        <f>C11+C12</f>
        <v>9997544589</v>
      </c>
      <c r="E11" s="648" t="s">
        <v>439</v>
      </c>
      <c r="F11" s="644"/>
      <c r="G11" s="1"/>
      <c r="H11" s="1"/>
    </row>
    <row r="12" spans="2:9" ht="15.75" thickBot="1" x14ac:dyDescent="0.3">
      <c r="B12" s="369"/>
      <c r="C12" s="661">
        <f>C14*11</f>
        <v>9072582156</v>
      </c>
      <c r="D12" s="1346"/>
      <c r="E12" s="649"/>
      <c r="F12" s="644"/>
      <c r="G12" s="1"/>
      <c r="H12" s="1"/>
    </row>
    <row r="13" spans="2:9" ht="15.75" thickBot="1" x14ac:dyDescent="0.3">
      <c r="B13" s="369"/>
      <c r="C13" s="661"/>
      <c r="D13" s="661"/>
      <c r="E13" s="649"/>
      <c r="F13" s="644"/>
      <c r="G13" s="1"/>
      <c r="H13" s="1"/>
    </row>
    <row r="14" spans="2:9" ht="15.75" thickBot="1" x14ac:dyDescent="0.3">
      <c r="B14" s="369">
        <v>2011</v>
      </c>
      <c r="C14" s="661">
        <v>824780196</v>
      </c>
      <c r="D14" s="1346">
        <f>C14+C15</f>
        <v>10424671391</v>
      </c>
      <c r="E14" s="648" t="s">
        <v>440</v>
      </c>
      <c r="F14" s="644"/>
      <c r="G14" s="1"/>
      <c r="H14" s="1"/>
    </row>
    <row r="15" spans="2:9" ht="15.75" thickBot="1" x14ac:dyDescent="0.3">
      <c r="B15" s="369"/>
      <c r="C15" s="661">
        <v>9599891195</v>
      </c>
      <c r="D15" s="1346"/>
      <c r="E15" s="649"/>
      <c r="F15" s="644"/>
      <c r="G15" s="1"/>
      <c r="H15" s="1"/>
      <c r="I15" s="1"/>
    </row>
    <row r="16" spans="2:9" s="631" customFormat="1" ht="15.75" thickBot="1" x14ac:dyDescent="0.3">
      <c r="B16" s="369"/>
      <c r="C16" s="661"/>
      <c r="D16" s="661"/>
      <c r="E16" s="649"/>
      <c r="F16" s="644"/>
      <c r="G16" s="1"/>
      <c r="H16" s="1"/>
    </row>
    <row r="17" spans="2:11" ht="15.75" thickBot="1" x14ac:dyDescent="0.3">
      <c r="B17" s="369">
        <v>2012</v>
      </c>
      <c r="C17" s="661">
        <v>912799700</v>
      </c>
      <c r="D17" s="1346">
        <f>C17+C18</f>
        <v>6500625617</v>
      </c>
      <c r="E17" s="648" t="s">
        <v>441</v>
      </c>
      <c r="F17" s="644"/>
      <c r="G17" s="1"/>
      <c r="H17" s="1"/>
    </row>
    <row r="18" spans="2:11" ht="15.75" thickBot="1" x14ac:dyDescent="0.3">
      <c r="B18" s="646"/>
      <c r="C18" s="661">
        <v>5587825917</v>
      </c>
      <c r="D18" s="1346"/>
      <c r="E18" s="649" t="s">
        <v>451</v>
      </c>
      <c r="F18" s="644"/>
      <c r="G18" s="1"/>
      <c r="H18" s="1"/>
    </row>
    <row r="19" spans="2:11" ht="15.75" thickBot="1" x14ac:dyDescent="0.3">
      <c r="B19" s="646"/>
      <c r="C19" s="661">
        <f>(0.45*C18)/0.55</f>
        <v>4571857568.454545</v>
      </c>
      <c r="D19" s="661"/>
      <c r="E19" s="649" t="s">
        <v>452</v>
      </c>
      <c r="F19" s="644"/>
      <c r="G19" s="1"/>
      <c r="H19" s="1"/>
    </row>
    <row r="20" spans="2:11" ht="15.75" thickBot="1" x14ac:dyDescent="0.3">
      <c r="B20" s="646"/>
      <c r="C20" s="661">
        <f>C18+C19</f>
        <v>10159683485.454544</v>
      </c>
      <c r="D20" s="646"/>
      <c r="E20" s="655" t="s">
        <v>453</v>
      </c>
      <c r="F20" s="646"/>
    </row>
    <row r="21" spans="2:11" ht="15.75" thickBot="1" x14ac:dyDescent="0.3">
      <c r="B21" s="646"/>
      <c r="C21" s="661">
        <f>C20/11</f>
        <v>923607589.58677673</v>
      </c>
      <c r="D21" s="646"/>
      <c r="E21" s="648" t="s">
        <v>448</v>
      </c>
      <c r="F21" s="646"/>
    </row>
    <row r="22" spans="2:11" ht="15.75" thickBot="1" x14ac:dyDescent="0.3">
      <c r="B22" s="646"/>
      <c r="C22" s="661">
        <f>C20+C21</f>
        <v>11083291075.041321</v>
      </c>
      <c r="D22" s="646"/>
      <c r="E22" s="646"/>
      <c r="F22" s="646"/>
    </row>
    <row r="23" spans="2:11" x14ac:dyDescent="0.25">
      <c r="B23" s="647"/>
      <c r="C23" s="647"/>
      <c r="D23" s="647"/>
      <c r="E23" s="647"/>
      <c r="F23" s="647"/>
    </row>
    <row r="24" spans="2:11" x14ac:dyDescent="0.25">
      <c r="B24" s="57"/>
      <c r="C24" s="228"/>
      <c r="D24" s="57"/>
      <c r="E24" s="57"/>
      <c r="F24" s="57"/>
    </row>
    <row r="25" spans="2:11" x14ac:dyDescent="0.25">
      <c r="B25" s="57"/>
      <c r="C25" s="57"/>
      <c r="D25" s="57"/>
      <c r="E25" s="57"/>
      <c r="F25" s="57"/>
    </row>
    <row r="27" spans="2:11" x14ac:dyDescent="0.25">
      <c r="K27" s="665"/>
    </row>
    <row r="28" spans="2:11" x14ac:dyDescent="0.25">
      <c r="K28" s="665"/>
    </row>
  </sheetData>
  <mergeCells count="4">
    <mergeCell ref="D11:D12"/>
    <mergeCell ref="D14:D15"/>
    <mergeCell ref="D17:D18"/>
    <mergeCell ref="B2:F2"/>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sqref="A1:O1"/>
    </sheetView>
  </sheetViews>
  <sheetFormatPr baseColWidth="10" defaultRowHeight="15" x14ac:dyDescent="0.25"/>
  <cols>
    <col min="1" max="1" width="7.5703125" customWidth="1"/>
    <col min="2" max="2" width="17.28515625" customWidth="1"/>
    <col min="3" max="3" width="22" customWidth="1"/>
    <col min="4" max="4" width="20.7109375" customWidth="1"/>
    <col min="5" max="5" width="16.5703125" customWidth="1"/>
    <col min="6" max="6" width="19" customWidth="1"/>
    <col min="7" max="7" width="14.42578125" style="9" customWidth="1"/>
    <col min="8" max="8" width="24" customWidth="1"/>
    <col min="9" max="9" width="17.28515625" style="9" customWidth="1"/>
    <col min="10" max="10" width="22.5703125" hidden="1" customWidth="1"/>
    <col min="11" max="11" width="11.5703125" hidden="1" customWidth="1"/>
    <col min="12" max="12" width="18.140625" hidden="1" customWidth="1"/>
    <col min="13" max="13" width="21.85546875" customWidth="1"/>
    <col min="14" max="14" width="17.7109375" hidden="1" customWidth="1"/>
    <col min="15" max="15" width="18.140625" bestFit="1" customWidth="1"/>
    <col min="16" max="16" width="22.7109375" customWidth="1"/>
    <col min="17" max="17" width="22" customWidth="1"/>
    <col min="18" max="18" width="19.140625" bestFit="1" customWidth="1"/>
  </cols>
  <sheetData>
    <row r="1" spans="1:16" s="9" customFormat="1" ht="18" customHeight="1" x14ac:dyDescent="0.25">
      <c r="A1" s="1418" t="s">
        <v>410</v>
      </c>
      <c r="B1" s="1418"/>
      <c r="C1" s="1418"/>
      <c r="D1" s="1418"/>
      <c r="E1" s="1418"/>
      <c r="F1" s="1418"/>
      <c r="G1" s="1418"/>
      <c r="H1" s="1418"/>
      <c r="I1" s="1418"/>
      <c r="J1" s="1418"/>
      <c r="K1" s="1418"/>
      <c r="L1" s="1418"/>
      <c r="M1" s="1418"/>
      <c r="N1" s="1418"/>
      <c r="O1" s="1418"/>
    </row>
    <row r="2" spans="1:16" s="9" customFormat="1" ht="19.5" customHeight="1" x14ac:dyDescent="0.25">
      <c r="A2" s="1420" t="s">
        <v>446</v>
      </c>
      <c r="B2" s="1420"/>
      <c r="C2" s="1420"/>
      <c r="D2" s="1420"/>
      <c r="E2" s="1420"/>
      <c r="F2" s="1420"/>
      <c r="G2" s="1420"/>
      <c r="H2" s="1420"/>
      <c r="I2" s="1420"/>
      <c r="J2" s="1420"/>
      <c r="K2" s="1420"/>
      <c r="L2" s="1420"/>
      <c r="M2" s="1420"/>
      <c r="N2" s="1420"/>
      <c r="O2" s="1420"/>
    </row>
    <row r="3" spans="1:16" ht="35.25" customHeight="1" x14ac:dyDescent="0.25">
      <c r="A3" s="1419" t="s">
        <v>376</v>
      </c>
      <c r="B3" s="1419"/>
      <c r="C3" s="1419"/>
      <c r="D3" s="1419"/>
      <c r="E3" s="1419"/>
      <c r="F3" s="1419"/>
      <c r="G3" s="1419"/>
      <c r="H3" s="1419"/>
      <c r="I3" s="1419"/>
      <c r="J3" s="1419"/>
      <c r="K3" s="1419"/>
      <c r="L3" s="1419"/>
      <c r="M3" s="1419"/>
      <c r="N3" s="1419"/>
      <c r="O3" s="1419"/>
    </row>
    <row r="4" spans="1:16" s="9" customFormat="1" ht="19.5" customHeight="1" x14ac:dyDescent="0.25">
      <c r="A4" s="107" t="s">
        <v>69</v>
      </c>
      <c r="B4" s="108"/>
      <c r="C4" s="1428" t="s">
        <v>74</v>
      </c>
      <c r="D4" s="1428"/>
      <c r="E4" s="105"/>
      <c r="F4" s="105"/>
      <c r="G4" s="117"/>
      <c r="H4" s="105"/>
      <c r="I4" s="105"/>
      <c r="J4" s="105"/>
    </row>
    <row r="5" spans="1:16" s="9" customFormat="1" ht="17.25" customHeight="1" x14ac:dyDescent="0.25">
      <c r="A5" s="107" t="s">
        <v>70</v>
      </c>
      <c r="B5" s="109"/>
      <c r="C5" s="109" t="s">
        <v>71</v>
      </c>
      <c r="D5" s="109"/>
      <c r="E5" s="105"/>
      <c r="F5" s="105"/>
      <c r="G5" s="117"/>
      <c r="H5" s="105"/>
      <c r="I5" s="105"/>
      <c r="J5" s="105"/>
    </row>
    <row r="6" spans="1:16" s="748" customFormat="1" ht="17.25" customHeight="1" x14ac:dyDescent="0.25">
      <c r="A6" s="108" t="s">
        <v>72</v>
      </c>
      <c r="B6" s="104"/>
      <c r="C6" s="750" t="s">
        <v>73</v>
      </c>
      <c r="D6" s="750"/>
      <c r="E6" s="749"/>
      <c r="F6" s="749"/>
      <c r="G6" s="749"/>
      <c r="H6" s="749"/>
      <c r="I6" s="749"/>
      <c r="J6" s="749"/>
    </row>
    <row r="7" spans="1:16" s="9" customFormat="1" ht="17.25" customHeight="1" thickBot="1" x14ac:dyDescent="0.3">
      <c r="A7" s="108" t="s">
        <v>646</v>
      </c>
      <c r="B7" s="104"/>
      <c r="C7" s="1348" t="s">
        <v>774</v>
      </c>
      <c r="D7" s="1348"/>
      <c r="E7" s="106"/>
      <c r="F7" s="105"/>
      <c r="G7" s="117"/>
      <c r="H7" s="105"/>
      <c r="I7" s="105"/>
      <c r="J7" s="105"/>
    </row>
    <row r="8" spans="1:16" ht="37.5" customHeight="1" thickTop="1" thickBot="1" x14ac:dyDescent="0.3">
      <c r="A8" s="83" t="s">
        <v>51</v>
      </c>
      <c r="B8" s="79" t="s">
        <v>52</v>
      </c>
      <c r="C8" s="79" t="s">
        <v>61</v>
      </c>
      <c r="D8" s="79" t="s">
        <v>99</v>
      </c>
      <c r="E8" s="84" t="s">
        <v>54</v>
      </c>
      <c r="F8" s="80" t="s">
        <v>55</v>
      </c>
      <c r="G8" s="80" t="s">
        <v>86</v>
      </c>
      <c r="H8" s="95" t="s">
        <v>76</v>
      </c>
      <c r="I8" s="95" t="s">
        <v>75</v>
      </c>
      <c r="J8" s="218" t="s">
        <v>255</v>
      </c>
      <c r="K8" s="210" t="s">
        <v>154</v>
      </c>
      <c r="M8" s="95" t="s">
        <v>256</v>
      </c>
      <c r="N8" s="95" t="s">
        <v>257</v>
      </c>
      <c r="O8" s="95" t="s">
        <v>650</v>
      </c>
      <c r="P8" s="657"/>
    </row>
    <row r="9" spans="1:16" ht="30" customHeight="1" thickTop="1" thickBot="1" x14ac:dyDescent="0.3">
      <c r="A9" s="1391">
        <v>2</v>
      </c>
      <c r="B9" s="1393" t="s">
        <v>103</v>
      </c>
      <c r="C9" s="1398">
        <v>33639637024</v>
      </c>
      <c r="D9" s="94">
        <v>5000000000</v>
      </c>
      <c r="E9" s="383" t="s">
        <v>270</v>
      </c>
      <c r="F9" s="126" t="s">
        <v>80</v>
      </c>
      <c r="G9" s="94" t="s">
        <v>93</v>
      </c>
      <c r="H9" s="127">
        <v>5000000000</v>
      </c>
      <c r="I9" s="94" t="s">
        <v>77</v>
      </c>
      <c r="J9" s="1398">
        <v>33639637024</v>
      </c>
      <c r="K9" s="1425">
        <v>1</v>
      </c>
      <c r="M9" s="1410">
        <f>H9+H10+H11+H12+H13+H14+H15</f>
        <v>37709163307</v>
      </c>
      <c r="N9" s="1407">
        <v>1</v>
      </c>
      <c r="O9" s="1389">
        <v>1</v>
      </c>
    </row>
    <row r="10" spans="1:16" s="9" customFormat="1" ht="23.25" customHeight="1" thickTop="1" thickBot="1" x14ac:dyDescent="0.3">
      <c r="A10" s="1391"/>
      <c r="B10" s="1394"/>
      <c r="C10" s="1399"/>
      <c r="D10" s="1402">
        <v>28639637024</v>
      </c>
      <c r="E10" s="1400" t="s">
        <v>271</v>
      </c>
      <c r="F10" s="1396" t="s">
        <v>79</v>
      </c>
      <c r="G10" s="1423" t="s">
        <v>90</v>
      </c>
      <c r="H10" s="128">
        <v>5000000000</v>
      </c>
      <c r="I10" s="129" t="s">
        <v>65</v>
      </c>
      <c r="J10" s="1399"/>
      <c r="K10" s="1426"/>
      <c r="M10" s="1411"/>
      <c r="N10" s="1408"/>
      <c r="O10" s="1389"/>
    </row>
    <row r="11" spans="1:16" s="9" customFormat="1" ht="18" customHeight="1" thickTop="1" thickBot="1" x14ac:dyDescent="0.3">
      <c r="A11" s="1391"/>
      <c r="B11" s="1394"/>
      <c r="C11" s="1399"/>
      <c r="D11" s="1403"/>
      <c r="E11" s="1401"/>
      <c r="F11" s="1397"/>
      <c r="G11" s="1424"/>
      <c r="H11" s="128">
        <v>5000000000</v>
      </c>
      <c r="I11" s="129" t="s">
        <v>62</v>
      </c>
      <c r="J11" s="1399"/>
      <c r="K11" s="1426"/>
      <c r="M11" s="1411"/>
      <c r="N11" s="1408"/>
      <c r="O11" s="1389"/>
    </row>
    <row r="12" spans="1:16" s="9" customFormat="1" ht="18" customHeight="1" thickTop="1" thickBot="1" x14ac:dyDescent="0.3">
      <c r="A12" s="1391"/>
      <c r="B12" s="1394"/>
      <c r="C12" s="1399"/>
      <c r="D12" s="1403"/>
      <c r="E12" s="1401"/>
      <c r="F12" s="1397"/>
      <c r="G12" s="1424"/>
      <c r="H12" s="128">
        <v>7000000000</v>
      </c>
      <c r="I12" s="129" t="s">
        <v>63</v>
      </c>
      <c r="J12" s="1399"/>
      <c r="K12" s="1426"/>
      <c r="M12" s="1411"/>
      <c r="N12" s="1408"/>
      <c r="O12" s="1389"/>
      <c r="P12" s="346"/>
    </row>
    <row r="13" spans="1:16" s="9" customFormat="1" ht="18" customHeight="1" thickTop="1" thickBot="1" x14ac:dyDescent="0.3">
      <c r="A13" s="1391"/>
      <c r="B13" s="1394"/>
      <c r="C13" s="1399"/>
      <c r="D13" s="1403"/>
      <c r="E13" s="1401"/>
      <c r="F13" s="1397"/>
      <c r="G13" s="1424"/>
      <c r="H13" s="128">
        <v>8000000000</v>
      </c>
      <c r="I13" s="1421" t="s">
        <v>64</v>
      </c>
      <c r="J13" s="1399"/>
      <c r="K13" s="1426"/>
      <c r="M13" s="1411"/>
      <c r="N13" s="1408"/>
      <c r="O13" s="1389"/>
    </row>
    <row r="14" spans="1:16" s="9" customFormat="1" ht="19.5" customHeight="1" thickTop="1" thickBot="1" x14ac:dyDescent="0.3">
      <c r="A14" s="1391"/>
      <c r="B14" s="1394"/>
      <c r="C14" s="1399"/>
      <c r="D14" s="1403"/>
      <c r="E14" s="1401"/>
      <c r="F14" s="1397"/>
      <c r="G14" s="1424"/>
      <c r="H14" s="130">
        <v>3639637024</v>
      </c>
      <c r="I14" s="1422"/>
      <c r="J14" s="1399"/>
      <c r="K14" s="1426"/>
      <c r="M14" s="1411"/>
      <c r="N14" s="1408"/>
      <c r="O14" s="1389"/>
    </row>
    <row r="15" spans="1:16" s="9" customFormat="1" ht="29.25" customHeight="1" thickTop="1" thickBot="1" x14ac:dyDescent="0.3">
      <c r="A15" s="1391"/>
      <c r="B15" s="1394"/>
      <c r="C15" s="1399"/>
      <c r="D15" s="1403"/>
      <c r="E15" s="408" t="s">
        <v>275</v>
      </c>
      <c r="F15" s="409" t="s">
        <v>281</v>
      </c>
      <c r="G15" s="410" t="s">
        <v>276</v>
      </c>
      <c r="H15" s="130">
        <v>4069526283</v>
      </c>
      <c r="I15" s="704" t="s">
        <v>445</v>
      </c>
      <c r="J15" s="1399"/>
      <c r="K15" s="1426"/>
      <c r="M15" s="1412"/>
      <c r="N15" s="1408"/>
      <c r="O15" s="1389"/>
      <c r="P15" s="659" t="s">
        <v>450</v>
      </c>
    </row>
    <row r="16" spans="1:16" ht="34.5" customHeight="1" thickTop="1" thickBot="1" x14ac:dyDescent="0.3">
      <c r="A16" s="1390">
        <v>3</v>
      </c>
      <c r="B16" s="1393" t="s">
        <v>102</v>
      </c>
      <c r="C16" s="1404">
        <v>11174104476</v>
      </c>
      <c r="D16" s="127">
        <v>924962433</v>
      </c>
      <c r="E16" s="382" t="s">
        <v>449</v>
      </c>
      <c r="F16" s="987" t="s">
        <v>704</v>
      </c>
      <c r="G16" s="192" t="s">
        <v>92</v>
      </c>
      <c r="H16" s="127"/>
      <c r="I16" s="1369" t="s">
        <v>98</v>
      </c>
      <c r="J16" s="1413">
        <f>D19*12</f>
        <v>9897362364</v>
      </c>
      <c r="K16" s="1425">
        <v>1</v>
      </c>
      <c r="L16" s="57"/>
      <c r="M16" s="1413">
        <f>D17*12</f>
        <v>9897362366.4000015</v>
      </c>
      <c r="N16" s="1407">
        <f>H20+H22</f>
        <v>5226221889</v>
      </c>
      <c r="O16" s="1389">
        <v>1</v>
      </c>
      <c r="P16" s="658">
        <v>924962433</v>
      </c>
    </row>
    <row r="17" spans="1:18" ht="34.5" customHeight="1" thickTop="1" thickBot="1" x14ac:dyDescent="0.3">
      <c r="A17" s="1391"/>
      <c r="B17" s="1394"/>
      <c r="C17" s="1405"/>
      <c r="D17" s="128">
        <f>D18/10</f>
        <v>824780197.20000005</v>
      </c>
      <c r="E17" s="131" t="s">
        <v>652</v>
      </c>
      <c r="F17" s="132" t="s">
        <v>89</v>
      </c>
      <c r="G17" s="134" t="s">
        <v>88</v>
      </c>
      <c r="H17" s="133">
        <v>824780197</v>
      </c>
      <c r="I17" s="1370"/>
      <c r="J17" s="1414"/>
      <c r="K17" s="1426"/>
      <c r="L17" s="57"/>
      <c r="M17" s="1414"/>
      <c r="N17" s="1408"/>
      <c r="O17" s="1389"/>
      <c r="P17" s="57"/>
    </row>
    <row r="18" spans="1:18" ht="43.5" customHeight="1" thickTop="1" thickBot="1" x14ac:dyDescent="0.3">
      <c r="A18" s="1391"/>
      <c r="B18" s="1394"/>
      <c r="C18" s="1405"/>
      <c r="D18" s="140">
        <v>8247801972</v>
      </c>
      <c r="E18" s="141" t="s">
        <v>295</v>
      </c>
      <c r="F18" s="141" t="s">
        <v>438</v>
      </c>
      <c r="G18" s="142" t="s">
        <v>87</v>
      </c>
      <c r="H18" s="140">
        <v>8247801972</v>
      </c>
      <c r="I18" s="1370"/>
      <c r="J18" s="1414"/>
      <c r="K18" s="1426"/>
      <c r="L18" s="57"/>
      <c r="M18" s="1414"/>
      <c r="N18" s="1408"/>
      <c r="O18" s="1389"/>
      <c r="P18" s="110">
        <f>D17*11</f>
        <v>9072582169.2000008</v>
      </c>
    </row>
    <row r="19" spans="1:18" s="9" customFormat="1" ht="21" customHeight="1" thickTop="1" thickBot="1" x14ac:dyDescent="0.3">
      <c r="A19" s="1392"/>
      <c r="B19" s="1395"/>
      <c r="C19" s="1406"/>
      <c r="D19" s="144">
        <v>824780197</v>
      </c>
      <c r="E19" s="597">
        <f>D19*11</f>
        <v>9072582167</v>
      </c>
      <c r="F19" s="354" t="s">
        <v>254</v>
      </c>
      <c r="G19" s="143"/>
      <c r="H19" s="144">
        <f>H18+H17</f>
        <v>9072582169</v>
      </c>
      <c r="I19" s="145">
        <f>P18</f>
        <v>9072582169.2000008</v>
      </c>
      <c r="J19" s="1415"/>
      <c r="K19" s="1427"/>
      <c r="L19" s="57"/>
      <c r="M19" s="1415"/>
      <c r="N19" s="1409"/>
      <c r="O19" s="1389"/>
      <c r="P19" s="656">
        <f>P16+P18</f>
        <v>9997544602.2000008</v>
      </c>
    </row>
    <row r="20" spans="1:18" ht="49.5" customHeight="1" thickTop="1" thickBot="1" x14ac:dyDescent="0.3">
      <c r="A20" s="1390">
        <v>4</v>
      </c>
      <c r="B20" s="1351" t="s">
        <v>104</v>
      </c>
      <c r="C20" s="1353">
        <v>4018693500</v>
      </c>
      <c r="D20" s="1413">
        <f>C20+C22+C24</f>
        <v>8386258500</v>
      </c>
      <c r="E20" s="391" t="s">
        <v>272</v>
      </c>
      <c r="F20" s="355" t="s">
        <v>78</v>
      </c>
      <c r="G20" s="347" t="s">
        <v>253</v>
      </c>
      <c r="H20" s="348">
        <v>2647737056</v>
      </c>
      <c r="I20" s="341" t="s">
        <v>150</v>
      </c>
      <c r="J20" s="1363">
        <f>D20-H20-H21-H22-H23-H24-H25</f>
        <v>1081084171</v>
      </c>
      <c r="K20" s="1360">
        <f>(J20*100)/H25</f>
        <v>459.95499063279499</v>
      </c>
      <c r="L20" s="57"/>
      <c r="M20" s="1358">
        <f>H20+H21+H22+H23+H24+H25</f>
        <v>7305174329</v>
      </c>
      <c r="N20" s="1355">
        <v>100</v>
      </c>
      <c r="O20" s="1416">
        <v>1</v>
      </c>
    </row>
    <row r="21" spans="1:18" s="9" customFormat="1" ht="36.75" customHeight="1" thickTop="1" thickBot="1" x14ac:dyDescent="0.3">
      <c r="A21" s="1392"/>
      <c r="B21" s="1352"/>
      <c r="C21" s="1354"/>
      <c r="D21" s="1414"/>
      <c r="E21" s="392" t="s">
        <v>284</v>
      </c>
      <c r="F21" s="388" t="s">
        <v>282</v>
      </c>
      <c r="G21" s="349" t="s">
        <v>277</v>
      </c>
      <c r="H21" s="594">
        <v>864525660</v>
      </c>
      <c r="I21" s="629" t="s">
        <v>414</v>
      </c>
      <c r="J21" s="1364"/>
      <c r="K21" s="1361"/>
      <c r="L21" s="57"/>
      <c r="M21" s="1359"/>
      <c r="N21" s="1356"/>
      <c r="O21" s="1417"/>
      <c r="Q21" s="91"/>
    </row>
    <row r="22" spans="1:18" ht="38.25" customHeight="1" thickTop="1" thickBot="1" x14ac:dyDescent="0.3">
      <c r="A22" s="1390">
        <v>5</v>
      </c>
      <c r="B22" s="1367" t="s">
        <v>106</v>
      </c>
      <c r="C22" s="1353">
        <v>4277565000</v>
      </c>
      <c r="D22" s="1414"/>
      <c r="E22" s="386" t="s">
        <v>274</v>
      </c>
      <c r="F22" s="353" t="s">
        <v>78</v>
      </c>
      <c r="G22" s="350" t="s">
        <v>252</v>
      </c>
      <c r="H22" s="351">
        <v>2578484833</v>
      </c>
      <c r="I22" s="127" t="s">
        <v>150</v>
      </c>
      <c r="J22" s="1364"/>
      <c r="K22" s="1361"/>
      <c r="L22" s="57"/>
      <c r="M22" s="1359"/>
      <c r="N22" s="1356"/>
      <c r="O22" s="1417"/>
      <c r="P22" s="1185"/>
    </row>
    <row r="23" spans="1:18" s="9" customFormat="1" ht="33" customHeight="1" thickTop="1" thickBot="1" x14ac:dyDescent="0.3">
      <c r="A23" s="1392"/>
      <c r="B23" s="1368"/>
      <c r="C23" s="1354"/>
      <c r="D23" s="1414"/>
      <c r="E23" s="390" t="s">
        <v>283</v>
      </c>
      <c r="F23" s="388" t="s">
        <v>282</v>
      </c>
      <c r="G23" s="384" t="s">
        <v>278</v>
      </c>
      <c r="H23" s="594">
        <v>889385484</v>
      </c>
      <c r="I23" s="629" t="s">
        <v>413</v>
      </c>
      <c r="J23" s="1364"/>
      <c r="K23" s="1361"/>
      <c r="L23" s="57"/>
      <c r="M23" s="1359"/>
      <c r="N23" s="1356"/>
      <c r="O23" s="1417"/>
      <c r="P23" s="91"/>
    </row>
    <row r="24" spans="1:18" ht="27" customHeight="1" thickTop="1" thickBot="1" x14ac:dyDescent="0.3">
      <c r="A24" s="1390">
        <v>2</v>
      </c>
      <c r="B24" s="1349" t="s">
        <v>105</v>
      </c>
      <c r="C24" s="1353">
        <v>90000000</v>
      </c>
      <c r="D24" s="1414"/>
      <c r="E24" s="387" t="s">
        <v>273</v>
      </c>
      <c r="F24" s="389" t="s">
        <v>101</v>
      </c>
      <c r="G24" s="344" t="s">
        <v>91</v>
      </c>
      <c r="H24" s="138">
        <v>90000000</v>
      </c>
      <c r="I24" s="630" t="s">
        <v>150</v>
      </c>
      <c r="J24" s="1364"/>
      <c r="K24" s="1361"/>
      <c r="L24" s="110"/>
      <c r="M24" s="1359"/>
      <c r="N24" s="1356"/>
      <c r="O24" s="1417"/>
      <c r="P24" s="91"/>
    </row>
    <row r="25" spans="1:18" ht="27.75" customHeight="1" thickTop="1" thickBot="1" x14ac:dyDescent="0.3">
      <c r="A25" s="1392"/>
      <c r="B25" s="1350"/>
      <c r="C25" s="1366"/>
      <c r="D25" s="1415"/>
      <c r="E25" s="385" t="s">
        <v>280</v>
      </c>
      <c r="F25" s="388" t="s">
        <v>282</v>
      </c>
      <c r="G25" s="385" t="s">
        <v>279</v>
      </c>
      <c r="H25" s="595">
        <v>235041296</v>
      </c>
      <c r="I25" s="629" t="s">
        <v>414</v>
      </c>
      <c r="J25" s="1365"/>
      <c r="K25" s="1362"/>
      <c r="L25" s="57"/>
      <c r="M25" s="1359"/>
      <c r="N25" s="1357"/>
      <c r="O25" s="1417"/>
    </row>
    <row r="26" spans="1:18" ht="28.5" customHeight="1" thickTop="1" thickBot="1" x14ac:dyDescent="0.3">
      <c r="A26" s="190" t="s">
        <v>66</v>
      </c>
      <c r="B26" s="197">
        <v>54078750000</v>
      </c>
      <c r="C26" s="146">
        <f>C24+C22+C20+C16+C9</f>
        <v>53200000000</v>
      </c>
      <c r="D26" s="345">
        <f>D9+D10+D17+D18+D19+D20+D24</f>
        <v>51923257890.199997</v>
      </c>
      <c r="E26" s="92"/>
      <c r="F26" s="88"/>
      <c r="G26" s="88"/>
      <c r="H26" s="985">
        <f>M9+M16+M20</f>
        <v>54911700002.400002</v>
      </c>
      <c r="I26" s="986" t="s">
        <v>648</v>
      </c>
      <c r="J26" s="148">
        <f>J9+J16+J20</f>
        <v>44618083559</v>
      </c>
      <c r="K26" s="219">
        <f>(J26*100)/H26</f>
        <v>81.254238271716034</v>
      </c>
      <c r="L26" s="57"/>
      <c r="M26" s="357">
        <f>M20+M16+M9</f>
        <v>54911700002.400002</v>
      </c>
      <c r="N26" s="358"/>
      <c r="O26" s="1">
        <v>4166542608</v>
      </c>
      <c r="P26" s="1"/>
      <c r="Q26" s="91"/>
    </row>
    <row r="27" spans="1:18" s="9" customFormat="1" ht="21.75" customHeight="1" thickTop="1" x14ac:dyDescent="0.25">
      <c r="A27" s="120"/>
      <c r="B27" s="147"/>
      <c r="C27" s="151">
        <v>2010</v>
      </c>
      <c r="D27" s="217"/>
      <c r="E27" s="123"/>
      <c r="F27" s="212"/>
      <c r="G27" s="191"/>
      <c r="H27" s="214"/>
      <c r="I27" s="209"/>
      <c r="J27" s="352"/>
      <c r="M27" s="91"/>
      <c r="O27" s="1">
        <f>M20-O26</f>
        <v>3138631721</v>
      </c>
      <c r="P27" s="1"/>
      <c r="Q27" s="91"/>
    </row>
    <row r="28" spans="1:18" s="9" customFormat="1" ht="18.75" customHeight="1" x14ac:dyDescent="0.25">
      <c r="A28" s="1380" t="s">
        <v>145</v>
      </c>
      <c r="B28" s="1380"/>
      <c r="C28" s="517">
        <v>54911700000</v>
      </c>
      <c r="D28" s="517"/>
      <c r="E28" s="520"/>
      <c r="F28" s="191"/>
      <c r="G28" s="124"/>
      <c r="H28" s="214"/>
      <c r="I28" s="209"/>
      <c r="J28" s="1379"/>
      <c r="M28" s="91"/>
      <c r="N28" s="91"/>
      <c r="O28" s="689"/>
      <c r="P28" s="1"/>
      <c r="Q28" s="91"/>
      <c r="R28" s="700"/>
    </row>
    <row r="29" spans="1:18" ht="19.5" customHeight="1" x14ac:dyDescent="0.25">
      <c r="A29" s="1387" t="s">
        <v>100</v>
      </c>
      <c r="B29" s="1387"/>
      <c r="C29" s="521">
        <v>48853221279</v>
      </c>
      <c r="D29" s="522"/>
      <c r="E29" s="523"/>
      <c r="F29" s="213" t="s">
        <v>152</v>
      </c>
      <c r="H29" s="215"/>
      <c r="I29" s="216"/>
      <c r="J29" s="1379"/>
      <c r="K29" s="9"/>
      <c r="L29" s="9"/>
      <c r="M29" s="9"/>
      <c r="N29" s="9"/>
      <c r="O29" s="689"/>
      <c r="P29" s="1"/>
      <c r="Q29" s="91"/>
      <c r="R29" s="700"/>
    </row>
    <row r="30" spans="1:18" s="9" customFormat="1" ht="21" customHeight="1" x14ac:dyDescent="0.25">
      <c r="A30" s="1381" t="s">
        <v>649</v>
      </c>
      <c r="B30" s="1382"/>
      <c r="C30" s="524">
        <f>H25+H23+H21</f>
        <v>1988952440</v>
      </c>
      <c r="D30" s="1383">
        <f>C30+C31</f>
        <v>6058478721</v>
      </c>
      <c r="E30" s="1384" t="s">
        <v>356</v>
      </c>
      <c r="G30" s="1375"/>
      <c r="H30" s="221"/>
      <c r="I30" s="525"/>
      <c r="J30" s="1379"/>
      <c r="M30" s="1372"/>
      <c r="O30" s="689"/>
      <c r="P30" s="1"/>
      <c r="Q30" s="91"/>
      <c r="R30" s="700"/>
    </row>
    <row r="31" spans="1:18" ht="19.5" customHeight="1" x14ac:dyDescent="0.25">
      <c r="A31" s="1377" t="s">
        <v>377</v>
      </c>
      <c r="B31" s="1378"/>
      <c r="C31" s="526">
        <f>C28-C29-C30</f>
        <v>4069526281</v>
      </c>
      <c r="D31" s="1383"/>
      <c r="E31" s="1385"/>
      <c r="F31" s="9"/>
      <c r="G31" s="1376"/>
      <c r="H31" s="222"/>
      <c r="I31" s="527"/>
      <c r="J31" s="125"/>
      <c r="K31" s="9"/>
      <c r="L31" s="9"/>
      <c r="M31" s="1373"/>
      <c r="N31" s="9"/>
      <c r="O31" s="689"/>
      <c r="P31" s="1"/>
      <c r="Q31" s="91"/>
      <c r="R31" s="702"/>
    </row>
    <row r="32" spans="1:18" ht="29.25" customHeight="1" x14ac:dyDescent="0.25">
      <c r="A32" s="1371" t="s">
        <v>157</v>
      </c>
      <c r="B32" s="1371"/>
      <c r="C32" s="1371"/>
      <c r="D32" s="1371"/>
      <c r="E32" s="1371"/>
      <c r="F32" s="1371"/>
      <c r="G32" s="1371"/>
      <c r="H32" s="1371"/>
      <c r="I32" s="1371"/>
      <c r="J32" s="1371"/>
      <c r="K32" s="1371"/>
      <c r="L32" s="1371"/>
      <c r="M32" s="1371"/>
      <c r="N32" s="1371"/>
      <c r="O32" s="91"/>
      <c r="Q32" s="91"/>
      <c r="R32" s="91"/>
    </row>
    <row r="33" spans="1:18" s="9" customFormat="1" ht="15" customHeight="1" x14ac:dyDescent="0.25">
      <c r="A33" s="1371" t="s">
        <v>415</v>
      </c>
      <c r="B33" s="1371"/>
      <c r="C33" s="1371"/>
      <c r="D33" s="1371"/>
      <c r="E33" s="1371"/>
      <c r="F33" s="1388" t="s">
        <v>417</v>
      </c>
      <c r="G33" s="1388"/>
      <c r="H33" s="1388"/>
      <c r="I33" s="1388"/>
      <c r="J33" s="168"/>
      <c r="K33" s="168"/>
      <c r="L33" s="168"/>
      <c r="M33" s="168"/>
      <c r="N33" s="168"/>
      <c r="O33" s="91"/>
      <c r="Q33" s="91"/>
      <c r="R33" s="91"/>
    </row>
    <row r="34" spans="1:18" ht="16.5" customHeight="1" x14ac:dyDescent="0.25">
      <c r="A34" s="1386" t="s">
        <v>416</v>
      </c>
      <c r="B34" s="1386"/>
      <c r="C34" s="1386"/>
      <c r="D34" s="1386"/>
      <c r="E34" s="1386"/>
      <c r="F34" s="1388"/>
      <c r="G34" s="1388"/>
      <c r="H34" s="1388"/>
      <c r="I34" s="1388"/>
      <c r="J34" s="380"/>
      <c r="K34" s="380"/>
      <c r="L34" s="380"/>
      <c r="M34" s="380"/>
      <c r="N34" s="380"/>
      <c r="O34" s="91"/>
      <c r="R34" s="91"/>
    </row>
    <row r="35" spans="1:18" x14ac:dyDescent="0.25">
      <c r="A35" s="1374"/>
      <c r="B35" s="1374"/>
      <c r="C35" s="1374"/>
      <c r="D35" s="1374"/>
      <c r="E35" s="1374"/>
      <c r="F35" s="1374"/>
      <c r="G35" s="1374"/>
      <c r="H35" s="1374"/>
      <c r="I35" s="1374"/>
      <c r="J35" s="1374"/>
      <c r="K35" s="1374"/>
      <c r="L35" s="1374"/>
    </row>
    <row r="36" spans="1:18" x14ac:dyDescent="0.25">
      <c r="C36" s="211"/>
      <c r="D36" s="1"/>
      <c r="F36" s="157"/>
    </row>
    <row r="37" spans="1:18" x14ac:dyDescent="0.25">
      <c r="B37" s="16"/>
      <c r="C37" s="211"/>
      <c r="D37" s="1"/>
      <c r="E37" s="501"/>
    </row>
    <row r="38" spans="1:18" x14ac:dyDescent="0.25">
      <c r="C38" s="91"/>
      <c r="D38" s="1"/>
    </row>
    <row r="39" spans="1:18" x14ac:dyDescent="0.25">
      <c r="B39" s="158"/>
      <c r="C39" s="91"/>
      <c r="D39" s="1"/>
      <c r="E39" s="1"/>
      <c r="F39" s="91"/>
    </row>
    <row r="40" spans="1:18" x14ac:dyDescent="0.25">
      <c r="B40" s="159"/>
      <c r="C40" s="91"/>
      <c r="D40" s="91"/>
    </row>
    <row r="41" spans="1:18" x14ac:dyDescent="0.25">
      <c r="B41" s="158"/>
      <c r="C41" s="91"/>
      <c r="D41" s="91"/>
    </row>
    <row r="42" spans="1:18" x14ac:dyDescent="0.25">
      <c r="B42" s="158"/>
      <c r="C42" s="91"/>
      <c r="D42" s="91"/>
    </row>
    <row r="43" spans="1:18" x14ac:dyDescent="0.25">
      <c r="B43" s="158"/>
      <c r="C43" s="91"/>
      <c r="D43" s="91"/>
    </row>
    <row r="44" spans="1:18" x14ac:dyDescent="0.25">
      <c r="B44" s="158"/>
      <c r="C44" s="91"/>
      <c r="D44" s="91"/>
    </row>
    <row r="45" spans="1:18" x14ac:dyDescent="0.25">
      <c r="B45" s="158"/>
      <c r="C45" s="91"/>
      <c r="D45" s="91"/>
      <c r="E45" s="9"/>
      <c r="F45" s="188"/>
      <c r="G45" s="220"/>
      <c r="H45" s="220"/>
    </row>
    <row r="46" spans="1:18" x14ac:dyDescent="0.25">
      <c r="B46" s="158"/>
      <c r="C46" s="91"/>
      <c r="D46" s="91"/>
      <c r="E46" s="211"/>
      <c r="F46" s="1"/>
      <c r="H46" s="157"/>
    </row>
    <row r="47" spans="1:18" x14ac:dyDescent="0.25">
      <c r="B47" s="91"/>
      <c r="C47" s="91"/>
      <c r="D47" s="91"/>
      <c r="E47" s="211"/>
      <c r="F47" s="1"/>
      <c r="H47" s="9"/>
    </row>
    <row r="48" spans="1:18" x14ac:dyDescent="0.25">
      <c r="E48" s="91"/>
      <c r="F48" s="1"/>
      <c r="H48" s="9"/>
    </row>
    <row r="49" spans="5:8" x14ac:dyDescent="0.25">
      <c r="E49" s="91"/>
      <c r="F49" s="1"/>
      <c r="G49" s="223"/>
      <c r="H49" s="91"/>
    </row>
  </sheetData>
  <mergeCells count="56">
    <mergeCell ref="O20:O25"/>
    <mergeCell ref="A1:O1"/>
    <mergeCell ref="A3:O3"/>
    <mergeCell ref="A2:O2"/>
    <mergeCell ref="D20:D25"/>
    <mergeCell ref="A20:A21"/>
    <mergeCell ref="A22:A23"/>
    <mergeCell ref="I13:I14"/>
    <mergeCell ref="G10:G14"/>
    <mergeCell ref="K9:K15"/>
    <mergeCell ref="K16:K19"/>
    <mergeCell ref="C22:C23"/>
    <mergeCell ref="A24:A25"/>
    <mergeCell ref="J9:J15"/>
    <mergeCell ref="J16:J19"/>
    <mergeCell ref="C4:D4"/>
    <mergeCell ref="O9:O15"/>
    <mergeCell ref="O16:O19"/>
    <mergeCell ref="A16:A19"/>
    <mergeCell ref="B9:B15"/>
    <mergeCell ref="B16:B19"/>
    <mergeCell ref="F10:F14"/>
    <mergeCell ref="A9:A15"/>
    <mergeCell ref="C9:C15"/>
    <mergeCell ref="E10:E14"/>
    <mergeCell ref="D10:D15"/>
    <mergeCell ref="C16:C19"/>
    <mergeCell ref="N9:N15"/>
    <mergeCell ref="N16:N19"/>
    <mergeCell ref="M9:M15"/>
    <mergeCell ref="M16:M19"/>
    <mergeCell ref="A32:N32"/>
    <mergeCell ref="M30:M31"/>
    <mergeCell ref="A35:L35"/>
    <mergeCell ref="G30:G31"/>
    <mergeCell ref="A31:B31"/>
    <mergeCell ref="J28:J30"/>
    <mergeCell ref="A28:B28"/>
    <mergeCell ref="A30:B30"/>
    <mergeCell ref="D30:D31"/>
    <mergeCell ref="E30:E31"/>
    <mergeCell ref="A33:E33"/>
    <mergeCell ref="A34:E34"/>
    <mergeCell ref="A29:B29"/>
    <mergeCell ref="F33:I34"/>
    <mergeCell ref="C7:D7"/>
    <mergeCell ref="B24:B25"/>
    <mergeCell ref="B20:B21"/>
    <mergeCell ref="C20:C21"/>
    <mergeCell ref="N20:N25"/>
    <mergeCell ref="M20:M25"/>
    <mergeCell ref="K20:K25"/>
    <mergeCell ref="J20:J25"/>
    <mergeCell ref="C24:C25"/>
    <mergeCell ref="B22:B23"/>
    <mergeCell ref="I16:I18"/>
  </mergeCells>
  <printOptions horizontalCentered="1" verticalCentered="1"/>
  <pageMargins left="0" right="0" top="0" bottom="0"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heetViews>
  <sheetFormatPr baseColWidth="10" defaultRowHeight="15" x14ac:dyDescent="0.25"/>
  <cols>
    <col min="1" max="1" width="10" customWidth="1"/>
    <col min="2" max="2" width="20" customWidth="1"/>
    <col min="3" max="3" width="21.5703125" customWidth="1"/>
    <col min="4" max="4" width="15" customWidth="1"/>
    <col min="5" max="5" width="16.7109375" customWidth="1"/>
    <col min="6" max="6" width="17.28515625" customWidth="1"/>
    <col min="7" max="7" width="21.5703125" customWidth="1"/>
    <col min="8" max="8" width="17" customWidth="1"/>
    <col min="9" max="9" width="15" customWidth="1"/>
  </cols>
  <sheetData>
    <row r="1" spans="1:9" s="9" customFormat="1" x14ac:dyDescent="0.25"/>
    <row r="2" spans="1:9" ht="18.75" customHeight="1" x14ac:dyDescent="0.25">
      <c r="A2" s="9"/>
      <c r="B2" s="9"/>
      <c r="C2" s="9"/>
      <c r="D2" s="9"/>
      <c r="E2" s="9"/>
      <c r="F2" s="9"/>
      <c r="G2" s="9"/>
      <c r="H2" s="9"/>
      <c r="I2" s="9"/>
    </row>
    <row r="3" spans="1:9" s="9" customFormat="1" ht="18.75" customHeight="1" x14ac:dyDescent="0.25">
      <c r="A3" s="1420"/>
      <c r="B3" s="1420"/>
      <c r="C3" s="1420"/>
      <c r="D3" s="1420"/>
      <c r="E3" s="1420"/>
      <c r="F3" s="1420"/>
      <c r="G3" s="1420"/>
      <c r="H3" s="1420"/>
      <c r="I3" s="1420"/>
    </row>
    <row r="4" spans="1:9" ht="18" x14ac:dyDescent="0.25">
      <c r="A4" s="196"/>
      <c r="B4" s="196"/>
      <c r="C4" s="196"/>
      <c r="D4" s="196"/>
      <c r="E4" s="196"/>
      <c r="F4" s="196"/>
      <c r="G4" s="196"/>
      <c r="H4" s="196"/>
      <c r="I4" s="196"/>
    </row>
    <row r="5" spans="1:9" ht="42.75" customHeight="1" x14ac:dyDescent="0.25">
      <c r="A5" s="1420" t="s">
        <v>378</v>
      </c>
      <c r="B5" s="1420"/>
      <c r="C5" s="1420"/>
      <c r="D5" s="1420"/>
      <c r="E5" s="1420"/>
      <c r="F5" s="1420"/>
      <c r="G5" s="1420"/>
      <c r="H5" s="1420"/>
      <c r="I5" s="1420"/>
    </row>
    <row r="6" spans="1:9" ht="15.75" x14ac:dyDescent="0.25">
      <c r="A6" s="1419" t="s">
        <v>127</v>
      </c>
      <c r="B6" s="1419"/>
      <c r="C6" s="1419"/>
      <c r="D6" s="1419"/>
      <c r="E6" s="1419"/>
      <c r="F6" s="1419"/>
      <c r="G6" s="1419"/>
      <c r="H6" s="1419"/>
      <c r="I6" s="1419"/>
    </row>
    <row r="7" spans="1:9" s="9" customFormat="1" ht="15.75" x14ac:dyDescent="0.25">
      <c r="A7" s="342"/>
      <c r="B7" s="342"/>
      <c r="C7" s="342"/>
      <c r="D7" s="342"/>
      <c r="E7" s="342"/>
      <c r="F7" s="342"/>
      <c r="G7" s="342"/>
      <c r="H7" s="342"/>
      <c r="I7" s="342"/>
    </row>
    <row r="8" spans="1:9" ht="15.75" x14ac:dyDescent="0.25">
      <c r="A8" s="107" t="s">
        <v>69</v>
      </c>
      <c r="B8" s="108"/>
      <c r="C8" s="1428" t="s">
        <v>74</v>
      </c>
      <c r="D8" s="1428"/>
      <c r="E8" s="153"/>
      <c r="F8" s="153"/>
      <c r="G8" s="153"/>
      <c r="H8" s="110"/>
      <c r="I8" s="57"/>
    </row>
    <row r="9" spans="1:9" ht="15.75" x14ac:dyDescent="0.25">
      <c r="A9" s="107" t="s">
        <v>70</v>
      </c>
      <c r="B9" s="155"/>
      <c r="C9" s="155" t="s">
        <v>71</v>
      </c>
      <c r="D9" s="155"/>
      <c r="E9" s="153"/>
      <c r="F9" s="153"/>
      <c r="G9" s="153"/>
      <c r="H9" s="57"/>
      <c r="I9" s="57"/>
    </row>
    <row r="10" spans="1:9" s="9" customFormat="1" ht="15.75" x14ac:dyDescent="0.25">
      <c r="A10" s="108" t="s">
        <v>72</v>
      </c>
      <c r="B10" s="161"/>
      <c r="C10" s="1428" t="s">
        <v>126</v>
      </c>
      <c r="D10" s="1428"/>
      <c r="E10" s="153"/>
      <c r="F10" s="153"/>
      <c r="G10" s="153"/>
      <c r="H10" s="57"/>
      <c r="I10" s="57"/>
    </row>
    <row r="11" spans="1:9" ht="15.75" x14ac:dyDescent="0.25">
      <c r="A11" s="108"/>
      <c r="B11" s="161"/>
      <c r="C11" s="172"/>
      <c r="D11" s="172"/>
      <c r="E11" s="171"/>
      <c r="F11" s="171"/>
      <c r="G11" s="171"/>
      <c r="H11" s="57"/>
      <c r="I11" s="57"/>
    </row>
    <row r="12" spans="1:9" s="9" customFormat="1" ht="16.5" thickBot="1" x14ac:dyDescent="0.3">
      <c r="A12" s="1429" t="s">
        <v>134</v>
      </c>
      <c r="B12" s="1429"/>
      <c r="C12" s="1429"/>
      <c r="D12" s="1429"/>
      <c r="E12" s="1429"/>
      <c r="F12" s="1429"/>
      <c r="G12" s="1429"/>
      <c r="H12" s="1429"/>
      <c r="I12" s="1429"/>
    </row>
    <row r="13" spans="1:9" ht="17.25" thickTop="1" thickBot="1" x14ac:dyDescent="0.3">
      <c r="A13" s="175"/>
      <c r="B13" s="175"/>
      <c r="C13" s="175"/>
      <c r="D13" s="175"/>
      <c r="E13" s="175"/>
      <c r="F13" s="175"/>
      <c r="G13" s="175"/>
      <c r="H13" s="1440" t="s">
        <v>258</v>
      </c>
      <c r="I13" s="1441"/>
    </row>
    <row r="14" spans="1:9" s="9" customFormat="1" ht="33" thickTop="1" thickBot="1" x14ac:dyDescent="0.3">
      <c r="A14" s="83" t="s">
        <v>51</v>
      </c>
      <c r="B14" s="79" t="s">
        <v>52</v>
      </c>
      <c r="C14" s="79" t="s">
        <v>61</v>
      </c>
      <c r="D14" s="79" t="s">
        <v>114</v>
      </c>
      <c r="E14" s="80" t="s">
        <v>55</v>
      </c>
      <c r="F14" s="80" t="s">
        <v>86</v>
      </c>
      <c r="G14" s="95" t="s">
        <v>75</v>
      </c>
      <c r="H14" s="238" t="s">
        <v>149</v>
      </c>
      <c r="I14" s="238" t="s">
        <v>148</v>
      </c>
    </row>
    <row r="15" spans="1:9" ht="33" customHeight="1" thickTop="1" x14ac:dyDescent="0.25">
      <c r="A15" s="1390">
        <v>2</v>
      </c>
      <c r="B15" s="1450" t="s">
        <v>120</v>
      </c>
      <c r="C15" s="1353">
        <v>900000000</v>
      </c>
      <c r="D15" s="1369" t="s">
        <v>113</v>
      </c>
      <c r="E15" s="1431" t="s">
        <v>144</v>
      </c>
      <c r="F15" s="1433" t="s">
        <v>131</v>
      </c>
      <c r="G15" s="1433" t="s">
        <v>121</v>
      </c>
      <c r="H15" s="1442">
        <v>71240000</v>
      </c>
      <c r="I15" s="1360">
        <f>(H15*100)/C15</f>
        <v>7.9155555555555557</v>
      </c>
    </row>
    <row r="16" spans="1:9" ht="15.75" customHeight="1" thickBot="1" x14ac:dyDescent="0.3">
      <c r="A16" s="1392"/>
      <c r="B16" s="1451"/>
      <c r="C16" s="1354"/>
      <c r="D16" s="1430"/>
      <c r="E16" s="1401"/>
      <c r="F16" s="1434"/>
      <c r="G16" s="1434"/>
      <c r="H16" s="1443"/>
      <c r="I16" s="1362"/>
    </row>
    <row r="17" spans="1:9" s="9" customFormat="1" ht="25.5" customHeight="1" thickTop="1" thickBot="1" x14ac:dyDescent="0.3">
      <c r="A17" s="1390">
        <v>1</v>
      </c>
      <c r="B17" s="1367" t="s">
        <v>102</v>
      </c>
      <c r="C17" s="1436">
        <v>11174104476</v>
      </c>
      <c r="D17" s="1438" t="s">
        <v>112</v>
      </c>
      <c r="E17" s="1401"/>
      <c r="F17" s="1448" t="s">
        <v>115</v>
      </c>
      <c r="G17" s="94" t="s">
        <v>123</v>
      </c>
      <c r="H17" s="1435">
        <f>C17+C19</f>
        <v>12099066909</v>
      </c>
      <c r="I17" s="1360">
        <v>100</v>
      </c>
    </row>
    <row r="18" spans="1:9" s="9" customFormat="1" ht="25.5" customHeight="1" thickTop="1" thickBot="1" x14ac:dyDescent="0.3">
      <c r="A18" s="1391"/>
      <c r="B18" s="1445"/>
      <c r="C18" s="1437"/>
      <c r="D18" s="1439"/>
      <c r="E18" s="1432"/>
      <c r="F18" s="1449"/>
      <c r="G18" s="129" t="s">
        <v>122</v>
      </c>
      <c r="H18" s="1435"/>
      <c r="I18" s="1361"/>
    </row>
    <row r="19" spans="1:9" ht="35.25" customHeight="1" thickTop="1" thickBot="1" x14ac:dyDescent="0.3">
      <c r="A19" s="1391"/>
      <c r="B19" s="1445"/>
      <c r="C19" s="163">
        <v>924962433</v>
      </c>
      <c r="D19" s="128" t="s">
        <v>119</v>
      </c>
      <c r="E19" s="160" t="s">
        <v>138</v>
      </c>
      <c r="F19" s="165" t="s">
        <v>118</v>
      </c>
      <c r="G19" s="129" t="s">
        <v>692</v>
      </c>
      <c r="H19" s="1435"/>
      <c r="I19" s="1361"/>
    </row>
    <row r="20" spans="1:9" ht="28.5" customHeight="1" thickTop="1" thickBot="1" x14ac:dyDescent="0.3">
      <c r="A20" s="1392"/>
      <c r="B20" s="1368"/>
      <c r="C20" s="163">
        <f>C17+C19</f>
        <v>12099066909</v>
      </c>
      <c r="D20" s="156"/>
      <c r="E20" s="160"/>
      <c r="F20" s="165"/>
      <c r="G20" s="154"/>
      <c r="H20" s="1435"/>
      <c r="I20" s="1362"/>
    </row>
    <row r="21" spans="1:9" ht="60" customHeight="1" thickTop="1" thickBot="1" x14ac:dyDescent="0.3">
      <c r="A21" s="87">
        <v>1</v>
      </c>
      <c r="B21" s="162" t="s">
        <v>139</v>
      </c>
      <c r="C21" s="173">
        <v>3002884088</v>
      </c>
      <c r="D21" s="170" t="s">
        <v>132</v>
      </c>
      <c r="E21" s="1438" t="s">
        <v>144</v>
      </c>
      <c r="F21" s="166" t="s">
        <v>116</v>
      </c>
      <c r="G21" s="85" t="s">
        <v>125</v>
      </c>
      <c r="H21" s="1435">
        <f>C21+C22</f>
        <v>8384374562</v>
      </c>
      <c r="I21" s="1446">
        <v>100</v>
      </c>
    </row>
    <row r="22" spans="1:9" ht="37.5" customHeight="1" thickTop="1" thickBot="1" x14ac:dyDescent="0.3">
      <c r="A22" s="87">
        <v>1</v>
      </c>
      <c r="B22" s="162" t="s">
        <v>140</v>
      </c>
      <c r="C22" s="174">
        <v>5381490474</v>
      </c>
      <c r="D22" s="170" t="s">
        <v>133</v>
      </c>
      <c r="E22" s="1444"/>
      <c r="F22" s="167" t="s">
        <v>117</v>
      </c>
      <c r="G22" s="154" t="s">
        <v>124</v>
      </c>
      <c r="H22" s="1435"/>
      <c r="I22" s="1446"/>
    </row>
    <row r="23" spans="1:9" s="9" customFormat="1" ht="28.5" customHeight="1" thickTop="1" thickBot="1" x14ac:dyDescent="0.3">
      <c r="A23" s="89"/>
      <c r="B23" s="164" t="s">
        <v>3</v>
      </c>
      <c r="C23" s="164">
        <f>C15+C20+C21+C22</f>
        <v>21383441471</v>
      </c>
      <c r="D23" s="92"/>
      <c r="E23" s="88"/>
      <c r="F23" s="88"/>
      <c r="G23" s="892">
        <f>C15+C17+C21+C22</f>
        <v>20458479038</v>
      </c>
      <c r="H23" s="57"/>
      <c r="I23" s="57"/>
    </row>
    <row r="24" spans="1:9" s="9" customFormat="1" ht="25.5" customHeight="1" thickTop="1" x14ac:dyDescent="0.25">
      <c r="A24" s="120"/>
      <c r="B24" s="176"/>
      <c r="C24" s="176"/>
      <c r="D24" s="177"/>
      <c r="E24" s="178"/>
      <c r="F24" s="178"/>
      <c r="G24" s="179"/>
      <c r="H24" s="57"/>
      <c r="I24" s="57"/>
    </row>
    <row r="25" spans="1:9" ht="21" customHeight="1" x14ac:dyDescent="0.25">
      <c r="A25" s="1447" t="s">
        <v>294</v>
      </c>
      <c r="B25" s="1447"/>
      <c r="C25" s="1447"/>
      <c r="D25" s="1447"/>
      <c r="E25" s="1447"/>
      <c r="F25" s="1447"/>
      <c r="G25" s="1447"/>
      <c r="H25" s="511">
        <f>C17+C21+C22+C15</f>
        <v>20458479038</v>
      </c>
      <c r="I25" s="510"/>
    </row>
    <row r="26" spans="1:9" ht="15.75" x14ac:dyDescent="0.25">
      <c r="A26" s="194"/>
      <c r="B26" s="195"/>
      <c r="C26" s="176"/>
      <c r="D26" s="122"/>
      <c r="E26" s="124"/>
      <c r="F26" s="124"/>
      <c r="G26" s="125"/>
      <c r="H26" s="57"/>
      <c r="I26" s="57"/>
    </row>
    <row r="27" spans="1:9" x14ac:dyDescent="0.25">
      <c r="A27" s="120"/>
      <c r="B27" s="152"/>
      <c r="C27" s="121"/>
      <c r="D27" s="122"/>
      <c r="E27" s="124"/>
      <c r="F27" s="124"/>
      <c r="G27" s="125"/>
      <c r="H27" s="57"/>
      <c r="I27" s="57"/>
    </row>
    <row r="28" spans="1:9" x14ac:dyDescent="0.25">
      <c r="A28" s="120"/>
      <c r="B28" s="147"/>
      <c r="C28" s="187"/>
      <c r="D28" s="122"/>
      <c r="E28" s="124"/>
      <c r="F28" s="124"/>
      <c r="G28" s="125"/>
      <c r="H28" s="57"/>
      <c r="I28" s="57"/>
    </row>
    <row r="29" spans="1:9" x14ac:dyDescent="0.25">
      <c r="A29" s="57"/>
      <c r="B29" s="57"/>
      <c r="C29" s="57"/>
      <c r="D29" s="57"/>
      <c r="E29" s="57"/>
      <c r="F29" s="57"/>
      <c r="G29" s="57"/>
      <c r="H29" s="57"/>
      <c r="I29" s="57"/>
    </row>
    <row r="30" spans="1:9" x14ac:dyDescent="0.25">
      <c r="A30" s="57"/>
      <c r="B30" s="57"/>
      <c r="C30" s="57"/>
      <c r="D30" s="57"/>
      <c r="E30" s="57"/>
      <c r="F30" s="57"/>
      <c r="G30" s="57"/>
      <c r="H30" s="57"/>
      <c r="I30" s="57"/>
    </row>
    <row r="31" spans="1:9" ht="15.75" x14ac:dyDescent="0.25">
      <c r="A31" s="1429"/>
      <c r="B31" s="1429"/>
      <c r="C31" s="1429"/>
      <c r="D31" s="1429"/>
      <c r="E31" s="1429"/>
      <c r="F31" s="1429"/>
      <c r="G31" s="1429"/>
    </row>
    <row r="32" spans="1:9" ht="15.75" x14ac:dyDescent="0.25">
      <c r="A32" s="194"/>
      <c r="B32" s="195"/>
      <c r="C32" s="176"/>
      <c r="D32" s="122"/>
      <c r="E32" s="124"/>
      <c r="F32" s="124"/>
      <c r="G32" s="125"/>
    </row>
    <row r="37" spans="1:7" x14ac:dyDescent="0.25">
      <c r="A37" s="57"/>
      <c r="B37" s="57"/>
      <c r="C37" s="57"/>
      <c r="D37" s="57"/>
      <c r="E37" s="57"/>
      <c r="F37" s="57"/>
      <c r="G37" s="57"/>
    </row>
    <row r="38" spans="1:7" x14ac:dyDescent="0.25">
      <c r="A38" s="57"/>
      <c r="B38" s="57"/>
      <c r="C38" s="57"/>
      <c r="D38" s="57"/>
      <c r="E38" s="57"/>
      <c r="F38" s="57"/>
      <c r="G38" s="57"/>
    </row>
    <row r="39" spans="1:7" ht="16.5" thickBot="1" x14ac:dyDescent="0.3">
      <c r="A39" s="1429" t="s">
        <v>137</v>
      </c>
      <c r="B39" s="1429"/>
      <c r="C39" s="1429"/>
      <c r="D39" s="1429"/>
      <c r="E39" s="1429"/>
      <c r="F39" s="1429"/>
      <c r="G39" s="1429"/>
    </row>
    <row r="40" spans="1:7" ht="17.25" thickTop="1" thickBot="1" x14ac:dyDescent="0.3">
      <c r="A40" s="87">
        <v>2008</v>
      </c>
      <c r="B40" s="180" t="s">
        <v>135</v>
      </c>
      <c r="C40" s="164">
        <v>6081816763</v>
      </c>
      <c r="D40" s="90"/>
      <c r="E40" s="86"/>
      <c r="F40" s="86"/>
      <c r="G40" s="85" t="s">
        <v>136</v>
      </c>
    </row>
    <row r="41" spans="1:7" ht="15.75" thickTop="1" x14ac:dyDescent="0.25">
      <c r="A41" s="9"/>
      <c r="B41" s="9"/>
      <c r="C41" s="1">
        <v>7790608886</v>
      </c>
      <c r="D41" s="9"/>
      <c r="E41" s="9"/>
      <c r="F41" s="9"/>
      <c r="G41" s="9"/>
    </row>
    <row r="42" spans="1:7" x14ac:dyDescent="0.25">
      <c r="C42" s="1">
        <v>800096974</v>
      </c>
    </row>
    <row r="43" spans="1:7" x14ac:dyDescent="0.25">
      <c r="C43" s="568">
        <f>C41+C42</f>
        <v>8590705860</v>
      </c>
      <c r="D43" s="1">
        <f>C43-C40</f>
        <v>2508889097</v>
      </c>
    </row>
    <row r="44" spans="1:7" x14ac:dyDescent="0.25">
      <c r="C44" s="1"/>
    </row>
    <row r="45" spans="1:7" x14ac:dyDescent="0.25">
      <c r="C45" s="1"/>
    </row>
    <row r="47" spans="1:7" x14ac:dyDescent="0.25">
      <c r="A47">
        <v>2009</v>
      </c>
      <c r="C47" s="1">
        <v>8606617536</v>
      </c>
    </row>
    <row r="48" spans="1:7" x14ac:dyDescent="0.25">
      <c r="C48" s="1">
        <v>924962433</v>
      </c>
    </row>
    <row r="49" spans="3:4" x14ac:dyDescent="0.25">
      <c r="C49" s="568">
        <f>C47+C48</f>
        <v>9531579969</v>
      </c>
      <c r="D49" s="1">
        <f>C17-C49</f>
        <v>1642524507</v>
      </c>
    </row>
  </sheetData>
  <mergeCells count="29">
    <mergeCell ref="A31:G31"/>
    <mergeCell ref="A39:G39"/>
    <mergeCell ref="H13:I13"/>
    <mergeCell ref="H15:H16"/>
    <mergeCell ref="I15:I16"/>
    <mergeCell ref="E21:E22"/>
    <mergeCell ref="A17:A20"/>
    <mergeCell ref="B17:B20"/>
    <mergeCell ref="H21:H22"/>
    <mergeCell ref="I21:I22"/>
    <mergeCell ref="A25:G25"/>
    <mergeCell ref="F17:F18"/>
    <mergeCell ref="A15:A16"/>
    <mergeCell ref="B15:B16"/>
    <mergeCell ref="A3:I3"/>
    <mergeCell ref="A5:I5"/>
    <mergeCell ref="A6:I6"/>
    <mergeCell ref="A12:I12"/>
    <mergeCell ref="C15:C16"/>
    <mergeCell ref="D15:D16"/>
    <mergeCell ref="E15:E18"/>
    <mergeCell ref="F15:F16"/>
    <mergeCell ref="G15:G16"/>
    <mergeCell ref="H17:H20"/>
    <mergeCell ref="I17:I20"/>
    <mergeCell ref="C8:D8"/>
    <mergeCell ref="C17:C18"/>
    <mergeCell ref="D17:D18"/>
    <mergeCell ref="C10:D10"/>
  </mergeCells>
  <printOptions horizontalCentered="1" verticalCentered="1"/>
  <pageMargins left="0" right="0" top="0" bottom="0" header="0.31496062992125984" footer="0.31496062992125984"/>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workbookViewId="0">
      <selection sqref="A1:J1"/>
    </sheetView>
  </sheetViews>
  <sheetFormatPr baseColWidth="10" defaultRowHeight="15" x14ac:dyDescent="0.25"/>
  <cols>
    <col min="1" max="1" width="10.28515625" customWidth="1"/>
    <col min="2" max="2" width="18.7109375" customWidth="1"/>
    <col min="3" max="3" width="20" hidden="1" customWidth="1"/>
    <col min="4" max="4" width="20.28515625" customWidth="1"/>
    <col min="5" max="5" width="22.140625" customWidth="1"/>
    <col min="6" max="6" width="21.42578125" customWidth="1"/>
    <col min="7" max="7" width="23.28515625" customWidth="1"/>
    <col min="8" max="8" width="22" customWidth="1"/>
    <col min="9" max="9" width="19.140625" customWidth="1"/>
    <col min="10" max="10" width="20.28515625" customWidth="1"/>
    <col min="11" max="11" width="22.28515625" hidden="1" customWidth="1"/>
    <col min="12" max="12" width="24" hidden="1" customWidth="1"/>
    <col min="13" max="13" width="16.42578125" customWidth="1"/>
    <col min="14" max="14" width="11.42578125" customWidth="1"/>
    <col min="15" max="15" width="14.7109375" bestFit="1" customWidth="1"/>
  </cols>
  <sheetData>
    <row r="1" spans="1:13" s="601" customFormat="1" x14ac:dyDescent="0.25">
      <c r="A1" s="1456" t="s">
        <v>411</v>
      </c>
      <c r="B1" s="1456"/>
      <c r="C1" s="1456"/>
      <c r="D1" s="1456"/>
      <c r="E1" s="1456"/>
      <c r="F1" s="1456"/>
      <c r="G1" s="1456"/>
      <c r="H1" s="1456"/>
      <c r="I1" s="1456"/>
      <c r="J1" s="1456"/>
    </row>
    <row r="2" spans="1:13" ht="15.75" x14ac:dyDescent="0.25">
      <c r="A2" s="1463" t="s">
        <v>391</v>
      </c>
      <c r="B2" s="1463"/>
      <c r="C2" s="1463"/>
      <c r="D2" s="1463"/>
      <c r="E2" s="1463"/>
      <c r="F2" s="1463"/>
      <c r="G2" s="1463"/>
      <c r="H2" s="1463"/>
      <c r="I2" s="1463"/>
      <c r="J2" s="1463"/>
    </row>
    <row r="3" spans="1:13" ht="18" customHeight="1" x14ac:dyDescent="0.25">
      <c r="A3" s="1464" t="s">
        <v>354</v>
      </c>
      <c r="B3" s="1464"/>
      <c r="C3" s="1464"/>
      <c r="D3" s="1464"/>
      <c r="E3" s="1464"/>
      <c r="F3" s="1464"/>
      <c r="G3" s="1464"/>
      <c r="H3" s="1464"/>
      <c r="I3" s="1464"/>
      <c r="J3" s="1464"/>
    </row>
    <row r="4" spans="1:13" ht="21.75" customHeight="1" thickBot="1" x14ac:dyDescent="0.3">
      <c r="A4" s="399" t="s">
        <v>296</v>
      </c>
      <c r="B4" s="496" t="s">
        <v>351</v>
      </c>
      <c r="C4" s="1465" t="s">
        <v>352</v>
      </c>
      <c r="D4" s="1465"/>
      <c r="E4" s="1476" t="s">
        <v>299</v>
      </c>
      <c r="F4" s="1476"/>
      <c r="G4" s="78" t="s">
        <v>353</v>
      </c>
      <c r="H4" s="495" t="s">
        <v>73</v>
      </c>
      <c r="I4" s="751" t="s">
        <v>653</v>
      </c>
      <c r="J4" s="1175" t="s">
        <v>773</v>
      </c>
    </row>
    <row r="5" spans="1:13" ht="19.5" customHeight="1" thickTop="1" thickBot="1" x14ac:dyDescent="0.3">
      <c r="A5" s="395" t="s">
        <v>51</v>
      </c>
      <c r="B5" s="207" t="s">
        <v>52</v>
      </c>
      <c r="C5" s="395" t="s">
        <v>61</v>
      </c>
      <c r="D5" s="207" t="s">
        <v>53</v>
      </c>
      <c r="E5" s="207" t="s">
        <v>54</v>
      </c>
      <c r="F5" s="208" t="s">
        <v>141</v>
      </c>
      <c r="G5" s="207" t="s">
        <v>55</v>
      </c>
      <c r="H5" s="208" t="s">
        <v>84</v>
      </c>
      <c r="I5" s="208" t="s">
        <v>298</v>
      </c>
      <c r="J5" s="602" t="s">
        <v>94</v>
      </c>
      <c r="K5" s="659" t="s">
        <v>450</v>
      </c>
      <c r="M5" s="901" t="s">
        <v>651</v>
      </c>
    </row>
    <row r="6" spans="1:13" ht="18.75" customHeight="1" thickTop="1" thickBot="1" x14ac:dyDescent="0.3">
      <c r="A6" s="1460">
        <v>3</v>
      </c>
      <c r="B6" s="1477" t="s">
        <v>395</v>
      </c>
      <c r="C6" s="1413">
        <v>34404936924</v>
      </c>
      <c r="D6" s="1413">
        <v>34404936924</v>
      </c>
      <c r="E6" s="1454" t="s">
        <v>398</v>
      </c>
      <c r="F6" s="1452">
        <v>34404936924</v>
      </c>
      <c r="G6" s="1487" t="s">
        <v>685</v>
      </c>
      <c r="H6" s="641" t="s">
        <v>420</v>
      </c>
      <c r="I6" s="830">
        <v>11468312308</v>
      </c>
      <c r="J6" s="622" t="s">
        <v>95</v>
      </c>
      <c r="M6" s="1389">
        <v>1</v>
      </c>
    </row>
    <row r="7" spans="1:13" ht="19.5" customHeight="1" thickTop="1" thickBot="1" x14ac:dyDescent="0.3">
      <c r="A7" s="1461"/>
      <c r="B7" s="1478"/>
      <c r="C7" s="1414"/>
      <c r="D7" s="1414"/>
      <c r="E7" s="1455"/>
      <c r="F7" s="1453"/>
      <c r="G7" s="1488"/>
      <c r="H7" s="642" t="s">
        <v>421</v>
      </c>
      <c r="I7" s="691">
        <v>2867078077</v>
      </c>
      <c r="J7" s="626" t="s">
        <v>107</v>
      </c>
      <c r="M7" s="1517"/>
    </row>
    <row r="8" spans="1:13" s="9" customFormat="1" ht="19.5" customHeight="1" thickTop="1" thickBot="1" x14ac:dyDescent="0.3">
      <c r="A8" s="1461"/>
      <c r="B8" s="1478"/>
      <c r="C8" s="1414"/>
      <c r="D8" s="1414"/>
      <c r="E8" s="1455"/>
      <c r="F8" s="1453"/>
      <c r="G8" s="1488"/>
      <c r="H8" s="642" t="s">
        <v>455</v>
      </c>
      <c r="I8" s="691">
        <v>5734156154</v>
      </c>
      <c r="J8" s="626" t="s">
        <v>147</v>
      </c>
      <c r="M8" s="1517"/>
    </row>
    <row r="9" spans="1:13" s="9" customFormat="1" ht="21" customHeight="1" thickTop="1" thickBot="1" x14ac:dyDescent="0.3">
      <c r="A9" s="1461"/>
      <c r="B9" s="1478"/>
      <c r="C9" s="1414"/>
      <c r="D9" s="1414"/>
      <c r="E9" s="1455"/>
      <c r="F9" s="1453"/>
      <c r="G9" s="1488"/>
      <c r="H9" s="642" t="s">
        <v>456</v>
      </c>
      <c r="I9" s="902">
        <v>2867078077</v>
      </c>
      <c r="J9" s="626" t="s">
        <v>156</v>
      </c>
      <c r="M9" s="1517"/>
    </row>
    <row r="10" spans="1:13" s="9" customFormat="1" ht="18" customHeight="1" thickTop="1" thickBot="1" x14ac:dyDescent="0.3">
      <c r="A10" s="1461"/>
      <c r="B10" s="1478"/>
      <c r="C10" s="1414"/>
      <c r="D10" s="1414"/>
      <c r="E10" s="1455"/>
      <c r="F10" s="1453"/>
      <c r="G10" s="1488"/>
      <c r="H10" s="643" t="s">
        <v>422</v>
      </c>
      <c r="I10" s="767">
        <v>2867078077</v>
      </c>
      <c r="J10" s="626" t="s">
        <v>163</v>
      </c>
      <c r="M10" s="1517"/>
    </row>
    <row r="11" spans="1:13" s="9" customFormat="1" ht="18.75" customHeight="1" thickTop="1" thickBot="1" x14ac:dyDescent="0.3">
      <c r="A11" s="1461"/>
      <c r="B11" s="1478"/>
      <c r="C11" s="1414"/>
      <c r="D11" s="1414"/>
      <c r="E11" s="1455"/>
      <c r="F11" s="1453"/>
      <c r="G11" s="1488"/>
      <c r="H11" s="643" t="s">
        <v>437</v>
      </c>
      <c r="I11" s="755">
        <v>8601234231</v>
      </c>
      <c r="J11" s="632" t="s">
        <v>259</v>
      </c>
      <c r="M11" s="1517"/>
    </row>
    <row r="12" spans="1:13" s="1272" customFormat="1" ht="18.75" customHeight="1" thickTop="1" thickBot="1" x14ac:dyDescent="0.3">
      <c r="A12" s="1461"/>
      <c r="B12" s="1478"/>
      <c r="C12" s="1414"/>
      <c r="D12" s="1414"/>
      <c r="E12" s="1295" t="s">
        <v>757</v>
      </c>
      <c r="F12" s="1293">
        <v>852703753</v>
      </c>
      <c r="G12" s="1488"/>
      <c r="H12" s="1291"/>
      <c r="I12" s="1292">
        <v>852703753</v>
      </c>
      <c r="J12" s="1273"/>
      <c r="M12" s="1517"/>
    </row>
    <row r="13" spans="1:13" ht="22.5" customHeight="1" thickTop="1" thickBot="1" x14ac:dyDescent="0.3">
      <c r="A13" s="1462"/>
      <c r="B13" s="1479"/>
      <c r="C13" s="1415"/>
      <c r="D13" s="1415"/>
      <c r="E13" s="150"/>
      <c r="F13" s="1294"/>
      <c r="G13" s="1488"/>
      <c r="H13" s="199" t="s">
        <v>3</v>
      </c>
      <c r="I13" s="903">
        <f>SUM(I6:I12)</f>
        <v>35257640677</v>
      </c>
      <c r="J13" s="627"/>
      <c r="M13" s="1517"/>
    </row>
    <row r="14" spans="1:13" ht="19.5" customHeight="1" thickTop="1" thickBot="1" x14ac:dyDescent="0.3">
      <c r="A14" s="1460">
        <v>3</v>
      </c>
      <c r="B14" s="1477" t="s">
        <v>142</v>
      </c>
      <c r="C14" s="356" t="s">
        <v>155</v>
      </c>
      <c r="D14" s="183">
        <v>824780196</v>
      </c>
      <c r="E14" s="1454" t="s">
        <v>399</v>
      </c>
      <c r="F14" s="1473">
        <f>D16+D14</f>
        <v>10424671391</v>
      </c>
      <c r="G14" s="1488"/>
      <c r="H14" s="1513" t="s">
        <v>435</v>
      </c>
      <c r="I14" s="1353">
        <v>4837619153</v>
      </c>
      <c r="J14" s="1470" t="s">
        <v>95</v>
      </c>
      <c r="K14" s="664">
        <v>824780196</v>
      </c>
      <c r="M14" s="1389">
        <v>0.25</v>
      </c>
    </row>
    <row r="15" spans="1:13" s="9" customFormat="1" ht="17.25" customHeight="1" thickTop="1" thickBot="1" x14ac:dyDescent="0.3">
      <c r="A15" s="1461"/>
      <c r="B15" s="1478"/>
      <c r="C15" s="184" t="s">
        <v>143</v>
      </c>
      <c r="D15" s="129">
        <v>11174104476</v>
      </c>
      <c r="E15" s="1455"/>
      <c r="F15" s="1474"/>
      <c r="G15" s="1488"/>
      <c r="H15" s="1514"/>
      <c r="I15" s="1480"/>
      <c r="J15" s="1470"/>
      <c r="K15" s="57"/>
      <c r="M15" s="1515"/>
    </row>
    <row r="16" spans="1:13" ht="24" customHeight="1" thickTop="1" thickBot="1" x14ac:dyDescent="0.3">
      <c r="A16" s="1461"/>
      <c r="B16" s="1478"/>
      <c r="C16" s="1402" t="s">
        <v>162</v>
      </c>
      <c r="D16" s="1467">
        <v>9599891195</v>
      </c>
      <c r="E16" s="1455"/>
      <c r="F16" s="1474"/>
      <c r="G16" s="1488"/>
      <c r="H16" s="636" t="s">
        <v>457</v>
      </c>
      <c r="I16" s="902">
        <v>1862350746</v>
      </c>
      <c r="J16" s="1471"/>
      <c r="K16" s="57"/>
      <c r="M16" s="1515"/>
    </row>
    <row r="17" spans="1:15" s="9" customFormat="1" ht="24.75" customHeight="1" thickTop="1" thickBot="1" x14ac:dyDescent="0.3">
      <c r="A17" s="1461"/>
      <c r="B17" s="1478"/>
      <c r="C17" s="1414"/>
      <c r="D17" s="1468"/>
      <c r="E17" s="1455"/>
      <c r="F17" s="1474"/>
      <c r="G17" s="1488"/>
      <c r="H17" s="639" t="s">
        <v>458</v>
      </c>
      <c r="I17" s="767">
        <v>931175373</v>
      </c>
      <c r="J17" s="620" t="s">
        <v>147</v>
      </c>
      <c r="K17" s="228"/>
      <c r="M17" s="1515"/>
    </row>
    <row r="18" spans="1:15" s="9" customFormat="1" ht="24" customHeight="1" thickTop="1" thickBot="1" x14ac:dyDescent="0.3">
      <c r="A18" s="1461"/>
      <c r="B18" s="1478"/>
      <c r="C18" s="1466"/>
      <c r="D18" s="1469"/>
      <c r="E18" s="1472"/>
      <c r="F18" s="1475"/>
      <c r="G18" s="1488"/>
      <c r="H18" s="639" t="s">
        <v>459</v>
      </c>
      <c r="I18" s="691">
        <v>931175373</v>
      </c>
      <c r="J18" s="942" t="s">
        <v>450</v>
      </c>
      <c r="K18" s="57"/>
      <c r="M18" s="1515"/>
    </row>
    <row r="19" spans="1:15" s="9" customFormat="1" ht="23.25" customHeight="1" thickTop="1" thickBot="1" x14ac:dyDescent="0.3">
      <c r="A19" s="1461"/>
      <c r="B19" s="1478"/>
      <c r="C19" s="360"/>
      <c r="D19" s="359">
        <f>D16/11</f>
        <v>872717381.36363637</v>
      </c>
      <c r="E19" s="404" t="s">
        <v>301</v>
      </c>
      <c r="F19" s="768"/>
      <c r="G19" s="1488"/>
      <c r="H19" s="639" t="s">
        <v>422</v>
      </c>
      <c r="I19" s="767">
        <v>931175373</v>
      </c>
      <c r="J19" s="621">
        <v>9599891195</v>
      </c>
      <c r="K19" s="57"/>
      <c r="M19" s="1516"/>
      <c r="O19" s="9">
        <v>753786991</v>
      </c>
    </row>
    <row r="20" spans="1:15" s="9" customFormat="1" ht="23.25" customHeight="1" thickTop="1" thickBot="1" x14ac:dyDescent="0.3">
      <c r="A20" s="1461"/>
      <c r="B20" s="1478"/>
      <c r="C20" s="198"/>
      <c r="D20" s="397"/>
      <c r="E20" s="896">
        <f>D14+D16</f>
        <v>10424671391</v>
      </c>
      <c r="F20" s="768"/>
      <c r="G20" s="1488"/>
      <c r="H20" s="654" t="s">
        <v>460</v>
      </c>
      <c r="I20" s="767">
        <v>931175373</v>
      </c>
      <c r="J20" s="183">
        <v>824780196</v>
      </c>
      <c r="K20" s="228">
        <f>D19*11</f>
        <v>9599891195</v>
      </c>
      <c r="M20" s="1174">
        <v>2624257642</v>
      </c>
      <c r="O20" s="16">
        <f>F43-O19</f>
        <v>48501763359</v>
      </c>
    </row>
    <row r="21" spans="1:15" ht="21" customHeight="1" thickTop="1" thickBot="1" x14ac:dyDescent="0.3">
      <c r="A21" s="1462"/>
      <c r="B21" s="1478"/>
      <c r="C21" s="401" t="s">
        <v>297</v>
      </c>
      <c r="D21" s="397">
        <v>912799700</v>
      </c>
      <c r="E21" s="444" t="s">
        <v>312</v>
      </c>
      <c r="F21" s="895">
        <f>D21+D16</f>
        <v>10512690895</v>
      </c>
      <c r="G21" s="1488"/>
      <c r="H21" s="202" t="s">
        <v>3</v>
      </c>
      <c r="I21" s="831">
        <f>I14+I16+I17+I18+I19+I20</f>
        <v>10424671391</v>
      </c>
      <c r="J21" s="926">
        <f>J19+J20</f>
        <v>10424671391</v>
      </c>
      <c r="K21" s="656"/>
      <c r="M21" s="921"/>
      <c r="O21">
        <v>1480901201</v>
      </c>
    </row>
    <row r="22" spans="1:15" ht="27" customHeight="1" thickTop="1" x14ac:dyDescent="0.25">
      <c r="A22" s="1460">
        <v>4</v>
      </c>
      <c r="B22" s="1508" t="s">
        <v>129</v>
      </c>
      <c r="C22" s="1413">
        <v>3744179600</v>
      </c>
      <c r="D22" s="1498">
        <f>C22+C33</f>
        <v>9215958600</v>
      </c>
      <c r="E22" s="1454" t="s">
        <v>400</v>
      </c>
      <c r="F22" s="1457">
        <v>2246776654</v>
      </c>
      <c r="G22" s="1488"/>
      <c r="H22" s="637" t="s">
        <v>423</v>
      </c>
      <c r="I22" s="904">
        <v>1248059864</v>
      </c>
      <c r="J22" s="622" t="s">
        <v>95</v>
      </c>
      <c r="K22" s="656">
        <f>K14+K20</f>
        <v>10424671391</v>
      </c>
      <c r="M22" s="1529">
        <v>0.60040000000000004</v>
      </c>
      <c r="O22" s="16">
        <f>O20-O21</f>
        <v>47020862158</v>
      </c>
    </row>
    <row r="23" spans="1:15" ht="22.5" customHeight="1" x14ac:dyDescent="0.25">
      <c r="A23" s="1461"/>
      <c r="B23" s="1509"/>
      <c r="C23" s="1414"/>
      <c r="D23" s="1468"/>
      <c r="E23" s="1455"/>
      <c r="F23" s="1458"/>
      <c r="G23" s="1488"/>
      <c r="H23" s="638" t="s">
        <v>418</v>
      </c>
      <c r="I23" s="905">
        <v>622319938</v>
      </c>
      <c r="J23" s="623" t="s">
        <v>111</v>
      </c>
      <c r="M23" s="1530"/>
    </row>
    <row r="24" spans="1:15" ht="23.25" customHeight="1" x14ac:dyDescent="0.25">
      <c r="A24" s="1461"/>
      <c r="B24" s="1509"/>
      <c r="C24" s="1414"/>
      <c r="D24" s="1468"/>
      <c r="E24" s="1455"/>
      <c r="F24" s="1458"/>
      <c r="G24" s="1488"/>
      <c r="H24" s="639" t="s">
        <v>424</v>
      </c>
      <c r="I24" s="905">
        <v>239212349</v>
      </c>
      <c r="J24" s="1520" t="s">
        <v>146</v>
      </c>
      <c r="K24" s="91"/>
      <c r="M24" s="1530"/>
    </row>
    <row r="25" spans="1:15" ht="23.25" customHeight="1" x14ac:dyDescent="0.25">
      <c r="A25" s="1461"/>
      <c r="B25" s="1509"/>
      <c r="C25" s="1414"/>
      <c r="D25" s="1468"/>
      <c r="E25" s="1455"/>
      <c r="F25" s="1459"/>
      <c r="G25" s="1488"/>
      <c r="H25" s="639" t="s">
        <v>461</v>
      </c>
      <c r="I25" s="905">
        <v>137184503</v>
      </c>
      <c r="J25" s="1471"/>
      <c r="K25" s="9"/>
      <c r="M25" s="1530"/>
    </row>
    <row r="26" spans="1:15" s="9" customFormat="1" ht="22.5" customHeight="1" x14ac:dyDescent="0.25">
      <c r="A26" s="1461"/>
      <c r="B26" s="1509"/>
      <c r="C26" s="1414"/>
      <c r="D26" s="1468"/>
      <c r="E26" s="1170" t="s">
        <v>428</v>
      </c>
      <c r="F26" s="914">
        <v>328583654</v>
      </c>
      <c r="G26" s="1488"/>
      <c r="H26" s="1502" t="s">
        <v>436</v>
      </c>
      <c r="I26" s="906">
        <v>328583654</v>
      </c>
      <c r="J26" s="1524" t="s">
        <v>389</v>
      </c>
      <c r="K26" s="91"/>
      <c r="L26" s="91"/>
      <c r="M26" s="1530"/>
    </row>
    <row r="27" spans="1:15" s="9" customFormat="1" ht="21" customHeight="1" x14ac:dyDescent="0.25">
      <c r="A27" s="1461"/>
      <c r="B27" s="1509"/>
      <c r="C27" s="1414"/>
      <c r="D27" s="1468"/>
      <c r="E27" s="1170" t="s">
        <v>429</v>
      </c>
      <c r="F27" s="914">
        <v>595241355</v>
      </c>
      <c r="G27" s="1488"/>
      <c r="H27" s="1503"/>
      <c r="I27" s="906">
        <v>595241355</v>
      </c>
      <c r="J27" s="1525"/>
      <c r="K27" s="695">
        <f>I22+I33</f>
        <v>2603619104</v>
      </c>
      <c r="M27" s="1530"/>
    </row>
    <row r="28" spans="1:15" s="9" customFormat="1" ht="21.75" customHeight="1" x14ac:dyDescent="0.25">
      <c r="A28" s="1461"/>
      <c r="B28" s="1509"/>
      <c r="C28" s="1414"/>
      <c r="D28" s="1468"/>
      <c r="E28" s="1170" t="s">
        <v>430</v>
      </c>
      <c r="F28" s="914">
        <v>449830161</v>
      </c>
      <c r="G28" s="1488"/>
      <c r="H28" s="1503"/>
      <c r="I28" s="906">
        <v>449830161</v>
      </c>
      <c r="J28" s="1525"/>
      <c r="K28" s="696">
        <v>622319938</v>
      </c>
      <c r="M28" s="1530"/>
    </row>
    <row r="29" spans="1:15" s="533" customFormat="1" ht="20.25" customHeight="1" x14ac:dyDescent="0.25">
      <c r="A29" s="1461"/>
      <c r="B29" s="1509"/>
      <c r="C29" s="1414"/>
      <c r="D29" s="1468"/>
      <c r="E29" s="1170" t="s">
        <v>431</v>
      </c>
      <c r="F29" s="769">
        <v>123747776</v>
      </c>
      <c r="G29" s="1488"/>
      <c r="H29" s="1503"/>
      <c r="I29" s="907">
        <v>123747776</v>
      </c>
      <c r="J29" s="1525"/>
      <c r="K29" s="697">
        <f>+I34</f>
        <v>823606141</v>
      </c>
      <c r="M29" s="1530"/>
    </row>
    <row r="30" spans="1:15" s="701" customFormat="1" ht="20.25" customHeight="1" thickBot="1" x14ac:dyDescent="0.3">
      <c r="A30" s="1461"/>
      <c r="B30" s="1509"/>
      <c r="C30" s="1414"/>
      <c r="D30" s="1468"/>
      <c r="E30" s="1170" t="s">
        <v>594</v>
      </c>
      <c r="F30" s="914">
        <v>1000000000</v>
      </c>
      <c r="G30" s="1489" t="s">
        <v>727</v>
      </c>
      <c r="H30" s="1502" t="s">
        <v>639</v>
      </c>
      <c r="I30" s="908">
        <v>1000000000</v>
      </c>
      <c r="J30" s="1526" t="s">
        <v>645</v>
      </c>
      <c r="K30" s="697"/>
      <c r="M30" s="1530"/>
    </row>
    <row r="31" spans="1:15" s="9" customFormat="1" ht="17.25" customHeight="1" thickTop="1" thickBot="1" x14ac:dyDescent="0.3">
      <c r="A31" s="1461"/>
      <c r="B31" s="1509"/>
      <c r="C31" s="1414"/>
      <c r="D31" s="1468"/>
      <c r="E31" s="1170" t="s">
        <v>593</v>
      </c>
      <c r="F31" s="1168">
        <v>480901201</v>
      </c>
      <c r="G31" s="1490"/>
      <c r="H31" s="1504"/>
      <c r="I31" s="908">
        <v>480901201</v>
      </c>
      <c r="J31" s="1527"/>
      <c r="K31" s="696">
        <f>I24+I25</f>
        <v>376396852</v>
      </c>
      <c r="M31" s="1530"/>
    </row>
    <row r="32" spans="1:15" ht="18" customHeight="1" thickTop="1" thickBot="1" x14ac:dyDescent="0.3">
      <c r="A32" s="1462"/>
      <c r="B32" s="1510"/>
      <c r="C32" s="1415"/>
      <c r="D32" s="1468"/>
      <c r="E32" s="137"/>
      <c r="F32" s="914"/>
      <c r="G32" s="1176"/>
      <c r="H32" s="205" t="s">
        <v>3</v>
      </c>
      <c r="I32" s="747">
        <f>SUM(I22:I31)</f>
        <v>5225080801</v>
      </c>
      <c r="J32" s="624"/>
      <c r="K32" s="697">
        <f>I26+I27+I28+I29+I35+I36+I37</f>
        <v>3249133986</v>
      </c>
      <c r="M32" s="1530"/>
    </row>
    <row r="33" spans="1:16" ht="23.25" customHeight="1" thickTop="1" x14ac:dyDescent="0.25">
      <c r="A33" s="1505">
        <v>5</v>
      </c>
      <c r="B33" s="1477" t="s">
        <v>85</v>
      </c>
      <c r="C33" s="1413">
        <v>5471779000</v>
      </c>
      <c r="D33" s="1468"/>
      <c r="E33" s="1500" t="s">
        <v>401</v>
      </c>
      <c r="F33" s="1457">
        <v>2179165381</v>
      </c>
      <c r="G33" s="1511" t="s">
        <v>728</v>
      </c>
      <c r="H33" s="635" t="s">
        <v>426</v>
      </c>
      <c r="I33" s="904">
        <v>1355559240</v>
      </c>
      <c r="J33" s="1528" t="s">
        <v>111</v>
      </c>
      <c r="K33" s="698">
        <f>K27+K28+K29+K31+K32</f>
        <v>7675076021</v>
      </c>
      <c r="M33" s="1530"/>
    </row>
    <row r="34" spans="1:16" ht="21.75" customHeight="1" x14ac:dyDescent="0.25">
      <c r="A34" s="1506"/>
      <c r="B34" s="1478"/>
      <c r="C34" s="1414"/>
      <c r="D34" s="1468"/>
      <c r="E34" s="1501"/>
      <c r="F34" s="1459"/>
      <c r="G34" s="1512"/>
      <c r="H34" s="640" t="s">
        <v>425</v>
      </c>
      <c r="I34" s="909">
        <f>F33-I33</f>
        <v>823606141</v>
      </c>
      <c r="J34" s="1471"/>
      <c r="K34" s="699"/>
      <c r="M34" s="1530"/>
    </row>
    <row r="35" spans="1:16" ht="21" customHeight="1" x14ac:dyDescent="0.25">
      <c r="A35" s="1506"/>
      <c r="B35" s="1478"/>
      <c r="C35" s="1414"/>
      <c r="D35" s="1468"/>
      <c r="E35" s="920" t="s">
        <v>432</v>
      </c>
      <c r="F35" s="914">
        <v>807588424</v>
      </c>
      <c r="G35" s="1486" t="s">
        <v>288</v>
      </c>
      <c r="H35" s="1523" t="s">
        <v>419</v>
      </c>
      <c r="I35" s="907">
        <v>807588424</v>
      </c>
      <c r="J35" s="1520" t="s">
        <v>389</v>
      </c>
      <c r="K35" s="1"/>
      <c r="M35" s="1530"/>
    </row>
    <row r="36" spans="1:16" s="9" customFormat="1" ht="21" customHeight="1" x14ac:dyDescent="0.25">
      <c r="A36" s="1506"/>
      <c r="B36" s="1478"/>
      <c r="C36" s="1414"/>
      <c r="D36" s="1468"/>
      <c r="E36" s="920" t="s">
        <v>433</v>
      </c>
      <c r="F36" s="914">
        <v>512723126</v>
      </c>
      <c r="G36" s="1486"/>
      <c r="H36" s="1523"/>
      <c r="I36" s="906">
        <v>512723126</v>
      </c>
      <c r="J36" s="1470"/>
      <c r="K36" s="1"/>
      <c r="M36" s="1530"/>
    </row>
    <row r="37" spans="1:16" s="9" customFormat="1" ht="21.75" customHeight="1" x14ac:dyDescent="0.25">
      <c r="A37" s="1506"/>
      <c r="B37" s="1478"/>
      <c r="C37" s="1414"/>
      <c r="D37" s="1468"/>
      <c r="E37" s="920" t="s">
        <v>434</v>
      </c>
      <c r="F37" s="914">
        <v>431419490</v>
      </c>
      <c r="G37" s="1486"/>
      <c r="H37" s="1523"/>
      <c r="I37" s="907">
        <v>431419490</v>
      </c>
      <c r="J37" s="625">
        <f>I22+I23+I24+I25+I26+I28+I27+I29+I33+I34+I35+I36+I37</f>
        <v>7675076021</v>
      </c>
      <c r="K37" s="660"/>
      <c r="M37" s="1530"/>
    </row>
    <row r="38" spans="1:16" s="381" customFormat="1" ht="18" customHeight="1" x14ac:dyDescent="0.25">
      <c r="A38" s="1506"/>
      <c r="B38" s="1478"/>
      <c r="C38" s="1414"/>
      <c r="D38" s="1468"/>
      <c r="E38" s="920" t="s">
        <v>463</v>
      </c>
      <c r="F38" s="914">
        <v>420600557</v>
      </c>
      <c r="G38" s="1489" t="s">
        <v>287</v>
      </c>
      <c r="H38" s="639" t="s">
        <v>427</v>
      </c>
      <c r="I38" s="910">
        <v>420600557</v>
      </c>
      <c r="J38" s="1521" t="s">
        <v>412</v>
      </c>
      <c r="K38" s="91"/>
      <c r="M38" s="1530"/>
    </row>
    <row r="39" spans="1:16" s="381" customFormat="1" ht="21.75" customHeight="1" thickBot="1" x14ac:dyDescent="0.3">
      <c r="A39" s="1506"/>
      <c r="B39" s="1479"/>
      <c r="C39" s="1414"/>
      <c r="D39" s="1468"/>
      <c r="E39" s="920" t="s">
        <v>464</v>
      </c>
      <c r="F39" s="914">
        <v>1120282022</v>
      </c>
      <c r="G39" s="1490"/>
      <c r="H39" s="654" t="s">
        <v>462</v>
      </c>
      <c r="I39" s="911">
        <v>1120282022</v>
      </c>
      <c r="J39" s="1522"/>
      <c r="M39" s="1530"/>
    </row>
    <row r="40" spans="1:16" s="701" customFormat="1" ht="18" customHeight="1" thickTop="1" x14ac:dyDescent="0.25">
      <c r="A40" s="1506"/>
      <c r="B40" s="1477" t="s">
        <v>396</v>
      </c>
      <c r="C40" s="1414"/>
      <c r="D40" s="1468"/>
      <c r="E40" s="920" t="s">
        <v>595</v>
      </c>
      <c r="F40" s="769">
        <v>49372293</v>
      </c>
      <c r="G40" s="1489" t="s">
        <v>727</v>
      </c>
      <c r="H40" s="1496" t="s">
        <v>638</v>
      </c>
      <c r="I40" s="912">
        <v>49372293</v>
      </c>
      <c r="J40" s="1518" t="s">
        <v>655</v>
      </c>
      <c r="M40" s="1530"/>
    </row>
    <row r="41" spans="1:16" s="548" customFormat="1" ht="15.75" customHeight="1" thickBot="1" x14ac:dyDescent="0.3">
      <c r="A41" s="1506"/>
      <c r="B41" s="1478"/>
      <c r="C41" s="1414"/>
      <c r="D41" s="1468"/>
      <c r="E41" s="920" t="s">
        <v>592</v>
      </c>
      <c r="F41" s="769">
        <v>135837228</v>
      </c>
      <c r="G41" s="1490"/>
      <c r="H41" s="1497"/>
      <c r="I41" s="912">
        <v>135837228</v>
      </c>
      <c r="J41" s="1519"/>
      <c r="M41" s="1530"/>
      <c r="P41" s="1169" t="s">
        <v>152</v>
      </c>
    </row>
    <row r="42" spans="1:16" s="9" customFormat="1" ht="18.75" customHeight="1" thickTop="1" thickBot="1" x14ac:dyDescent="0.3">
      <c r="A42" s="1507"/>
      <c r="B42" s="1479"/>
      <c r="C42" s="1415"/>
      <c r="D42" s="1499"/>
      <c r="E42" s="394"/>
      <c r="F42" s="769">
        <f>F40+F41</f>
        <v>185209521</v>
      </c>
      <c r="G42" s="400"/>
      <c r="H42" s="414" t="s">
        <v>3</v>
      </c>
      <c r="I42" s="146">
        <f>SUM(I33:I41)</f>
        <v>5656988521</v>
      </c>
      <c r="J42" s="628">
        <f>J37+I38+I39</f>
        <v>9215958600</v>
      </c>
      <c r="K42" s="91"/>
      <c r="M42" s="1530"/>
    </row>
    <row r="43" spans="1:16" ht="20.25" customHeight="1" thickTop="1" thickBot="1" x14ac:dyDescent="0.3">
      <c r="A43" s="225" t="s">
        <v>130</v>
      </c>
      <c r="B43" s="224">
        <v>55971506250</v>
      </c>
      <c r="C43" s="93"/>
      <c r="D43" s="186">
        <f>D6+D14+D16+D22</f>
        <v>54045566915</v>
      </c>
      <c r="E43" s="150"/>
      <c r="F43" s="915">
        <f>F6+F14+F22+F33</f>
        <v>49255550350</v>
      </c>
      <c r="G43" s="494"/>
      <c r="H43" s="393"/>
      <c r="I43" s="913">
        <f>I32+I42</f>
        <v>10882069322</v>
      </c>
      <c r="J43" s="119" t="s">
        <v>733</v>
      </c>
      <c r="M43" s="1190">
        <v>6533195948</v>
      </c>
    </row>
    <row r="44" spans="1:16" s="9" customFormat="1" ht="18" customHeight="1" thickTop="1" thickBot="1" x14ac:dyDescent="0.3">
      <c r="A44" s="481"/>
      <c r="B44" s="482"/>
      <c r="C44" s="454"/>
      <c r="D44" s="483"/>
      <c r="E44" s="484"/>
      <c r="F44" s="916">
        <f>F43-D14</f>
        <v>48430770154</v>
      </c>
      <c r="G44" s="922" t="s">
        <v>688</v>
      </c>
      <c r="H44" s="688"/>
      <c r="I44" s="703"/>
      <c r="J44" s="687"/>
      <c r="K44" s="91"/>
      <c r="M44" s="1191">
        <f>I43-M43</f>
        <v>4348873374</v>
      </c>
    </row>
    <row r="45" spans="1:16" ht="18" customHeight="1" thickBot="1" x14ac:dyDescent="0.3">
      <c r="A45" s="457"/>
      <c r="B45" s="121"/>
      <c r="C45" s="177"/>
      <c r="D45" s="121"/>
      <c r="E45" s="480"/>
      <c r="F45" s="917">
        <f>I26+I27+I28+I29+I35+I36+I37</f>
        <v>3249133986</v>
      </c>
      <c r="G45" s="923" t="s">
        <v>687</v>
      </c>
      <c r="H45" s="1492" t="s">
        <v>367</v>
      </c>
      <c r="I45" s="1493"/>
      <c r="J45" s="1493"/>
      <c r="M45" s="1186"/>
    </row>
    <row r="46" spans="1:16" s="381" customFormat="1" ht="16.5" customHeight="1" thickBot="1" x14ac:dyDescent="0.3">
      <c r="A46" s="588" t="s">
        <v>394</v>
      </c>
      <c r="B46" s="589"/>
      <c r="C46" s="412">
        <v>55971506250</v>
      </c>
      <c r="D46" s="898">
        <v>56652400890</v>
      </c>
      <c r="E46" s="633"/>
      <c r="F46" s="916">
        <f>F44+F45</f>
        <v>51679904140</v>
      </c>
      <c r="G46" s="923" t="s">
        <v>285</v>
      </c>
      <c r="H46" s="1492"/>
      <c r="I46" s="1493"/>
      <c r="J46" s="1493"/>
    </row>
    <row r="47" spans="1:16" s="381" customFormat="1" ht="18" customHeight="1" thickBot="1" x14ac:dyDescent="0.3">
      <c r="A47" s="590" t="s">
        <v>100</v>
      </c>
      <c r="B47" s="591"/>
      <c r="C47" s="82"/>
      <c r="D47" s="898">
        <f>F46+F47</f>
        <v>53220786719</v>
      </c>
      <c r="E47" s="480"/>
      <c r="F47" s="918">
        <f>I39+I38</f>
        <v>1540882579</v>
      </c>
      <c r="G47" s="897" t="s">
        <v>465</v>
      </c>
      <c r="H47" s="1492"/>
      <c r="I47" s="1493"/>
      <c r="J47" s="1493"/>
    </row>
    <row r="48" spans="1:16" ht="18.75" customHeight="1" thickTop="1" thickBot="1" x14ac:dyDescent="0.3">
      <c r="A48" s="1484" t="s">
        <v>128</v>
      </c>
      <c r="B48" s="1485"/>
      <c r="C48" s="518">
        <v>55971506250</v>
      </c>
      <c r="D48" s="899">
        <v>912799700</v>
      </c>
      <c r="E48" s="455"/>
      <c r="F48" s="831">
        <f>F46+F47</f>
        <v>53220786719</v>
      </c>
      <c r="G48" s="924" t="s">
        <v>686</v>
      </c>
      <c r="H48" s="1492"/>
      <c r="I48" s="1493"/>
      <c r="J48" s="1493"/>
      <c r="K48" s="512"/>
      <c r="L48" s="512"/>
      <c r="M48" s="512"/>
      <c r="N48" s="512"/>
      <c r="O48" s="512"/>
      <c r="P48" s="512"/>
    </row>
    <row r="49" spans="1:11" s="403" customFormat="1" ht="17.25" customHeight="1" thickTop="1" thickBot="1" x14ac:dyDescent="0.3">
      <c r="A49" s="1494" t="s">
        <v>697</v>
      </c>
      <c r="B49" s="1495"/>
      <c r="C49" s="519">
        <f>F43+F44</f>
        <v>97686320504</v>
      </c>
      <c r="D49" s="900">
        <f>I30+I31+I40+I41</f>
        <v>1666110722</v>
      </c>
      <c r="E49" s="675"/>
      <c r="F49" s="919">
        <v>912799700</v>
      </c>
      <c r="G49" s="925" t="s">
        <v>312</v>
      </c>
      <c r="H49" s="1492"/>
      <c r="I49" s="1493"/>
      <c r="J49" s="1493"/>
      <c r="K49" s="91"/>
    </row>
    <row r="50" spans="1:11" s="403" customFormat="1" ht="17.25" customHeight="1" thickTop="1" thickBot="1" x14ac:dyDescent="0.3">
      <c r="A50" s="1491" t="s">
        <v>744</v>
      </c>
      <c r="B50" s="1491"/>
      <c r="C50" s="686"/>
      <c r="D50" s="1160">
        <f>D46-D47-D48-D49</f>
        <v>852703749</v>
      </c>
      <c r="E50" s="1242" t="s">
        <v>756</v>
      </c>
      <c r="F50" s="1264">
        <v>1666110722</v>
      </c>
      <c r="G50" s="924"/>
      <c r="H50" s="1492" t="s">
        <v>752</v>
      </c>
      <c r="I50" s="1493"/>
      <c r="J50" s="1493"/>
    </row>
    <row r="51" spans="1:11" s="1255" customFormat="1" ht="17.25" customHeight="1" thickTop="1" thickBot="1" x14ac:dyDescent="0.3">
      <c r="A51" s="1262"/>
      <c r="B51" s="1262"/>
      <c r="C51" s="512"/>
      <c r="D51" s="1263"/>
      <c r="E51" s="1242"/>
      <c r="F51" s="1265">
        <v>852703749</v>
      </c>
      <c r="G51" s="77"/>
      <c r="H51" s="1493" t="s">
        <v>771</v>
      </c>
      <c r="I51" s="1493"/>
      <c r="J51" s="1256"/>
    </row>
    <row r="52" spans="1:11" ht="21" customHeight="1" thickTop="1" thickBot="1" x14ac:dyDescent="0.3">
      <c r="A52" s="491"/>
      <c r="B52" s="491"/>
      <c r="C52" s="491"/>
      <c r="D52" s="1241"/>
      <c r="E52" s="492"/>
      <c r="F52" s="1266">
        <f>F44+F45+F47+F49+F50+F51</f>
        <v>56652400890</v>
      </c>
      <c r="G52" s="1177"/>
      <c r="H52" s="492"/>
      <c r="I52" s="592"/>
      <c r="J52" s="491"/>
    </row>
    <row r="53" spans="1:11" ht="15" customHeight="1" thickTop="1" x14ac:dyDescent="0.25">
      <c r="A53" s="1483" t="s">
        <v>152</v>
      </c>
      <c r="B53" s="1483"/>
      <c r="C53" s="1483"/>
      <c r="D53" s="1483"/>
      <c r="E53" s="1483"/>
      <c r="F53" s="1483"/>
      <c r="G53" s="1483"/>
      <c r="H53" s="1483"/>
      <c r="I53" s="1483"/>
      <c r="J53" s="1483"/>
    </row>
    <row r="54" spans="1:11" s="9" customFormat="1" ht="15.75" customHeight="1" x14ac:dyDescent="0.25">
      <c r="A54" s="1483"/>
      <c r="B54" s="1483"/>
      <c r="C54" s="1483"/>
      <c r="D54" s="1483"/>
      <c r="E54" s="946"/>
      <c r="F54" s="947"/>
      <c r="G54" s="398"/>
      <c r="H54" s="946"/>
      <c r="I54" s="713"/>
      <c r="J54" s="398"/>
    </row>
    <row r="55" spans="1:11" s="9" customFormat="1" ht="13.5" customHeight="1" x14ac:dyDescent="0.25">
      <c r="A55" s="232"/>
      <c r="B55" s="232"/>
      <c r="C55" s="402"/>
      <c r="D55" s="1200"/>
      <c r="E55" s="666"/>
      <c r="F55" s="947"/>
      <c r="G55" s="1481"/>
      <c r="H55" s="232"/>
      <c r="I55" s="714"/>
      <c r="J55" s="714"/>
    </row>
    <row r="56" spans="1:11" s="9" customFormat="1" ht="13.5" customHeight="1" x14ac:dyDescent="0.25">
      <c r="A56" s="232"/>
      <c r="B56" s="549"/>
      <c r="C56" s="232"/>
      <c r="D56" s="1200"/>
      <c r="E56" s="672"/>
      <c r="F56" s="948"/>
      <c r="G56" s="1482"/>
      <c r="H56" s="232"/>
      <c r="I56" s="232"/>
      <c r="J56" s="714"/>
    </row>
    <row r="57" spans="1:11" s="9" customFormat="1" ht="13.5" customHeight="1" x14ac:dyDescent="0.25">
      <c r="A57" s="232"/>
      <c r="B57" s="549"/>
      <c r="C57" s="232"/>
      <c r="D57" s="1199"/>
      <c r="E57" s="672"/>
      <c r="F57" s="947"/>
      <c r="G57" s="232"/>
      <c r="H57" s="1199"/>
      <c r="I57" s="402"/>
      <c r="J57" s="714"/>
    </row>
    <row r="58" spans="1:11" x14ac:dyDescent="0.25">
      <c r="A58" s="168"/>
      <c r="B58" s="557"/>
      <c r="C58" s="168"/>
      <c r="D58" s="227"/>
      <c r="E58" s="672"/>
      <c r="F58" s="949"/>
      <c r="G58" s="168"/>
      <c r="H58" s="168"/>
      <c r="I58" s="168"/>
      <c r="J58" s="168"/>
    </row>
    <row r="59" spans="1:11" ht="15.75" x14ac:dyDescent="0.25">
      <c r="A59" s="168"/>
      <c r="B59" s="549"/>
      <c r="C59" s="226"/>
      <c r="D59" s="227"/>
      <c r="E59" s="673"/>
      <c r="F59" s="970"/>
      <c r="G59" s="168"/>
      <c r="H59" s="168"/>
      <c r="I59" s="168"/>
      <c r="J59" s="168"/>
    </row>
    <row r="60" spans="1:11" x14ac:dyDescent="0.25">
      <c r="A60" s="168"/>
      <c r="B60" s="554"/>
      <c r="C60" s="227"/>
      <c r="D60" s="396"/>
      <c r="E60" s="674"/>
      <c r="F60" s="411"/>
      <c r="G60" s="168"/>
      <c r="H60" s="168"/>
      <c r="I60" s="411"/>
      <c r="J60" s="168"/>
    </row>
    <row r="61" spans="1:11" s="9" customFormat="1" ht="22.5" customHeight="1" x14ac:dyDescent="0.25">
      <c r="A61" s="168"/>
      <c r="B61" s="555"/>
      <c r="C61" s="227"/>
      <c r="D61" s="396"/>
      <c r="E61" s="229"/>
      <c r="F61" s="894"/>
      <c r="G61" s="971"/>
      <c r="H61" s="168"/>
      <c r="I61" s="411"/>
      <c r="J61" s="168"/>
    </row>
    <row r="62" spans="1:11" ht="15.75" x14ac:dyDescent="0.25">
      <c r="B62" s="556"/>
      <c r="C62" s="228"/>
      <c r="D62" s="110"/>
      <c r="E62" s="110"/>
      <c r="F62" s="972"/>
      <c r="I62" s="1"/>
    </row>
    <row r="63" spans="1:11" ht="15.75" x14ac:dyDescent="0.25">
      <c r="C63" s="228"/>
      <c r="D63" s="110"/>
      <c r="E63" s="231"/>
      <c r="F63" s="973"/>
      <c r="G63" s="16"/>
      <c r="H63" s="16"/>
      <c r="I63" s="1"/>
    </row>
    <row r="64" spans="1:11" x14ac:dyDescent="0.25">
      <c r="C64" s="228"/>
      <c r="D64" s="230"/>
      <c r="E64" s="91"/>
      <c r="G64" s="16"/>
      <c r="H64" s="233"/>
    </row>
    <row r="65" spans="3:4" x14ac:dyDescent="0.25">
      <c r="C65" s="1"/>
      <c r="D65" s="230"/>
    </row>
    <row r="67" spans="3:4" x14ac:dyDescent="0.25">
      <c r="C67" s="1"/>
      <c r="D67" s="91"/>
    </row>
    <row r="68" spans="3:4" x14ac:dyDescent="0.25">
      <c r="C68" s="91">
        <f>D6</f>
        <v>34404936924</v>
      </c>
      <c r="D68" s="1"/>
    </row>
    <row r="71" spans="3:4" x14ac:dyDescent="0.25">
      <c r="C71">
        <v>3522</v>
      </c>
    </row>
    <row r="72" spans="3:4" x14ac:dyDescent="0.25">
      <c r="C72">
        <f>C71-B72</f>
        <v>3522</v>
      </c>
    </row>
  </sheetData>
  <mergeCells count="61">
    <mergeCell ref="H51:I51"/>
    <mergeCell ref="H14:H15"/>
    <mergeCell ref="M14:M19"/>
    <mergeCell ref="M6:M13"/>
    <mergeCell ref="J40:J41"/>
    <mergeCell ref="J24:J25"/>
    <mergeCell ref="J38:J39"/>
    <mergeCell ref="H35:H37"/>
    <mergeCell ref="J26:J29"/>
    <mergeCell ref="J30:J31"/>
    <mergeCell ref="J33:J34"/>
    <mergeCell ref="J35:J36"/>
    <mergeCell ref="M22:M42"/>
    <mergeCell ref="A49:B49"/>
    <mergeCell ref="B33:B39"/>
    <mergeCell ref="G38:G39"/>
    <mergeCell ref="B40:B42"/>
    <mergeCell ref="H40:H41"/>
    <mergeCell ref="D22:D42"/>
    <mergeCell ref="E22:E25"/>
    <mergeCell ref="E33:E34"/>
    <mergeCell ref="F33:F34"/>
    <mergeCell ref="H26:H29"/>
    <mergeCell ref="H30:H31"/>
    <mergeCell ref="A33:A42"/>
    <mergeCell ref="C33:C42"/>
    <mergeCell ref="B22:B32"/>
    <mergeCell ref="C22:C32"/>
    <mergeCell ref="G33:G34"/>
    <mergeCell ref="C6:C13"/>
    <mergeCell ref="G55:G56"/>
    <mergeCell ref="A54:D54"/>
    <mergeCell ref="A14:A21"/>
    <mergeCell ref="B14:B21"/>
    <mergeCell ref="D6:D13"/>
    <mergeCell ref="A48:B48"/>
    <mergeCell ref="G35:G37"/>
    <mergeCell ref="A22:A32"/>
    <mergeCell ref="G6:G29"/>
    <mergeCell ref="G30:G31"/>
    <mergeCell ref="A50:B50"/>
    <mergeCell ref="A53:J53"/>
    <mergeCell ref="H50:J50"/>
    <mergeCell ref="H45:J49"/>
    <mergeCell ref="G40:G41"/>
    <mergeCell ref="F6:F11"/>
    <mergeCell ref="E6:E11"/>
    <mergeCell ref="A1:J1"/>
    <mergeCell ref="F22:F25"/>
    <mergeCell ref="A6:A13"/>
    <mergeCell ref="A2:J2"/>
    <mergeCell ref="A3:J3"/>
    <mergeCell ref="C4:D4"/>
    <mergeCell ref="C16:C18"/>
    <mergeCell ref="D16:D18"/>
    <mergeCell ref="J14:J16"/>
    <mergeCell ref="E14:E18"/>
    <mergeCell ref="F14:F18"/>
    <mergeCell ref="E4:F4"/>
    <mergeCell ref="B6:B13"/>
    <mergeCell ref="I14:I15"/>
  </mergeCells>
  <printOptions horizontalCentered="1" verticalCentered="1"/>
  <pageMargins left="0" right="0" top="0" bottom="0" header="0" footer="0"/>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J1"/>
    </sheetView>
  </sheetViews>
  <sheetFormatPr baseColWidth="10" defaultRowHeight="15" x14ac:dyDescent="0.25"/>
  <cols>
    <col min="1" max="1" width="6.140625" customWidth="1"/>
    <col min="2" max="2" width="31.85546875" customWidth="1"/>
    <col min="4" max="4" width="23.140625" customWidth="1"/>
    <col min="5" max="5" width="29.7109375" customWidth="1"/>
    <col min="6" max="6" width="21.5703125" customWidth="1"/>
    <col min="7" max="7" width="18.42578125" customWidth="1"/>
    <col min="8" max="8" width="15.85546875" customWidth="1"/>
    <col min="9" max="9" width="22.5703125" customWidth="1"/>
    <col min="10" max="10" width="33.5703125" customWidth="1"/>
  </cols>
  <sheetData>
    <row r="1" spans="1:10" x14ac:dyDescent="0.25">
      <c r="A1" s="1456" t="s">
        <v>164</v>
      </c>
      <c r="B1" s="1456"/>
      <c r="C1" s="1456"/>
      <c r="D1" s="1456"/>
      <c r="E1" s="1456"/>
      <c r="F1" s="1456"/>
      <c r="G1" s="1456"/>
      <c r="H1" s="1456"/>
      <c r="I1" s="1456"/>
      <c r="J1" s="1456"/>
    </row>
    <row r="2" spans="1:10" x14ac:dyDescent="0.25">
      <c r="A2" s="1456" t="s">
        <v>165</v>
      </c>
      <c r="B2" s="1456"/>
      <c r="C2" s="1456"/>
      <c r="D2" s="1456"/>
      <c r="E2" s="1456"/>
      <c r="F2" s="1456"/>
      <c r="G2" s="1456"/>
      <c r="H2" s="1456"/>
      <c r="I2" s="1456"/>
      <c r="J2" s="1456"/>
    </row>
    <row r="3" spans="1:10" x14ac:dyDescent="0.25">
      <c r="A3" s="1456" t="s">
        <v>166</v>
      </c>
      <c r="B3" s="1456"/>
      <c r="C3" s="1456"/>
      <c r="D3" s="1456"/>
      <c r="E3" s="1456"/>
      <c r="F3" s="1456"/>
      <c r="G3" s="1456"/>
      <c r="H3" s="1456"/>
      <c r="I3" s="1456"/>
      <c r="J3" s="1456"/>
    </row>
    <row r="4" spans="1:10" ht="15.75" thickBot="1" x14ac:dyDescent="0.3">
      <c r="A4" s="1374" t="s">
        <v>267</v>
      </c>
      <c r="B4" s="1374"/>
      <c r="C4" s="1374"/>
      <c r="D4" s="1374"/>
      <c r="E4" s="1374"/>
      <c r="F4" s="1374"/>
      <c r="G4" s="1374"/>
      <c r="H4" s="1374"/>
      <c r="I4" s="1374"/>
      <c r="J4" s="237"/>
    </row>
    <row r="5" spans="1:10" ht="17.25" thickBot="1" x14ac:dyDescent="0.3">
      <c r="A5" s="239"/>
      <c r="B5" s="240" t="s">
        <v>167</v>
      </c>
      <c r="C5" s="241" t="s">
        <v>168</v>
      </c>
      <c r="D5" s="240" t="s">
        <v>149</v>
      </c>
      <c r="E5" s="242" t="s">
        <v>169</v>
      </c>
      <c r="F5" s="242" t="s">
        <v>170</v>
      </c>
      <c r="G5" s="242" t="s">
        <v>171</v>
      </c>
      <c r="H5" s="240" t="s">
        <v>172</v>
      </c>
      <c r="I5" s="240" t="s">
        <v>173</v>
      </c>
      <c r="J5" s="243" t="s">
        <v>174</v>
      </c>
    </row>
    <row r="6" spans="1:10" ht="18.75" customHeight="1" x14ac:dyDescent="0.25">
      <c r="A6" s="1531">
        <v>1</v>
      </c>
      <c r="B6" s="1534" t="s">
        <v>251</v>
      </c>
      <c r="C6" s="1537" t="s">
        <v>175</v>
      </c>
      <c r="D6" s="1540">
        <v>3546713262</v>
      </c>
      <c r="E6" s="300" t="s">
        <v>176</v>
      </c>
      <c r="F6" s="487">
        <v>454977706</v>
      </c>
      <c r="G6" s="486" t="s">
        <v>344</v>
      </c>
      <c r="H6" s="328" t="s">
        <v>177</v>
      </c>
      <c r="I6" s="1543" t="s">
        <v>346</v>
      </c>
      <c r="J6" s="1546" t="s">
        <v>178</v>
      </c>
    </row>
    <row r="7" spans="1:10" ht="20.25" customHeight="1" x14ac:dyDescent="0.25">
      <c r="A7" s="1532"/>
      <c r="B7" s="1535"/>
      <c r="C7" s="1538"/>
      <c r="D7" s="1541"/>
      <c r="E7" s="300" t="s">
        <v>179</v>
      </c>
      <c r="F7" s="488">
        <v>32150459</v>
      </c>
      <c r="G7" s="486">
        <v>2500036848</v>
      </c>
      <c r="H7" s="329" t="s">
        <v>180</v>
      </c>
      <c r="I7" s="1544"/>
      <c r="J7" s="1547"/>
    </row>
    <row r="8" spans="1:10" ht="25.5" customHeight="1" x14ac:dyDescent="0.25">
      <c r="A8" s="1532"/>
      <c r="B8" s="1536"/>
      <c r="C8" s="1538"/>
      <c r="D8" s="1542"/>
      <c r="E8" s="300" t="s">
        <v>250</v>
      </c>
      <c r="F8" s="489" t="s">
        <v>152</v>
      </c>
      <c r="G8" s="486" t="s">
        <v>345</v>
      </c>
      <c r="H8" s="329" t="s">
        <v>182</v>
      </c>
      <c r="I8" s="1544"/>
      <c r="J8" s="1547"/>
    </row>
    <row r="9" spans="1:10" ht="21" customHeight="1" x14ac:dyDescent="0.25">
      <c r="A9" s="1532"/>
      <c r="B9" s="264" t="s">
        <v>183</v>
      </c>
      <c r="C9" s="1538"/>
      <c r="D9" s="309">
        <v>2479502420</v>
      </c>
      <c r="E9" s="300" t="s">
        <v>184</v>
      </c>
      <c r="F9" s="309">
        <v>3546713262</v>
      </c>
      <c r="G9" s="248"/>
      <c r="H9" s="249"/>
      <c r="I9" s="1544"/>
      <c r="J9" s="1547"/>
    </row>
    <row r="10" spans="1:10" ht="18" customHeight="1" x14ac:dyDescent="0.25">
      <c r="A10" s="1532"/>
      <c r="B10" s="245" t="s">
        <v>185</v>
      </c>
      <c r="C10" s="1538"/>
      <c r="D10" s="309">
        <v>827505514</v>
      </c>
      <c r="E10" s="300" t="s">
        <v>186</v>
      </c>
      <c r="F10" s="309"/>
      <c r="G10" s="248"/>
      <c r="H10" s="250"/>
      <c r="I10" s="1545"/>
      <c r="J10" s="1548"/>
    </row>
    <row r="11" spans="1:10" ht="18.75" customHeight="1" thickBot="1" x14ac:dyDescent="0.3">
      <c r="A11" s="1532"/>
      <c r="B11" s="289" t="s">
        <v>187</v>
      </c>
      <c r="C11" s="1538"/>
      <c r="D11" s="310">
        <v>69543713</v>
      </c>
      <c r="E11" s="300" t="s">
        <v>188</v>
      </c>
      <c r="F11" s="314"/>
      <c r="G11" s="251"/>
      <c r="H11" s="1549" t="s">
        <v>189</v>
      </c>
      <c r="I11" s="1544" t="s">
        <v>190</v>
      </c>
      <c r="J11" s="1552" t="s">
        <v>191</v>
      </c>
    </row>
    <row r="12" spans="1:10" ht="19.5" customHeight="1" thickBot="1" x14ac:dyDescent="0.3">
      <c r="A12" s="1533"/>
      <c r="B12" s="289" t="s">
        <v>192</v>
      </c>
      <c r="C12" s="1539"/>
      <c r="D12" s="311">
        <v>170161931</v>
      </c>
      <c r="E12" s="301"/>
      <c r="F12" s="330"/>
      <c r="G12" s="252"/>
      <c r="H12" s="1550"/>
      <c r="I12" s="1551"/>
      <c r="J12" s="1553"/>
    </row>
    <row r="13" spans="1:10" ht="22.5" customHeight="1" x14ac:dyDescent="0.25">
      <c r="A13" s="1531">
        <v>2</v>
      </c>
      <c r="B13" s="1543" t="s">
        <v>245</v>
      </c>
      <c r="C13" s="312" t="s">
        <v>175</v>
      </c>
      <c r="D13" s="309">
        <v>25795471272</v>
      </c>
      <c r="E13" s="302" t="s">
        <v>193</v>
      </c>
      <c r="F13" s="331"/>
      <c r="G13" s="253"/>
      <c r="H13" s="302" t="s">
        <v>194</v>
      </c>
      <c r="I13" s="1534" t="s">
        <v>195</v>
      </c>
      <c r="J13" s="1554" t="s">
        <v>196</v>
      </c>
    </row>
    <row r="14" spans="1:10" ht="21.75" customHeight="1" x14ac:dyDescent="0.25">
      <c r="A14" s="1532"/>
      <c r="B14" s="1544"/>
      <c r="C14" s="313" t="s">
        <v>197</v>
      </c>
      <c r="D14" s="314">
        <v>13249634648</v>
      </c>
      <c r="E14" s="300" t="s">
        <v>198</v>
      </c>
      <c r="F14" s="314"/>
      <c r="G14" s="246"/>
      <c r="H14" s="247" t="s">
        <v>199</v>
      </c>
      <c r="I14" s="1535"/>
      <c r="J14" s="1555"/>
    </row>
    <row r="15" spans="1:10" ht="18.75" customHeight="1" x14ac:dyDescent="0.25">
      <c r="A15" s="1532"/>
      <c r="B15" s="1544"/>
      <c r="C15" s="313" t="s">
        <v>200</v>
      </c>
      <c r="D15" s="314">
        <v>32379628284</v>
      </c>
      <c r="E15" s="300" t="s">
        <v>181</v>
      </c>
      <c r="F15" s="309"/>
      <c r="G15" s="248"/>
      <c r="H15" s="249" t="s">
        <v>201</v>
      </c>
      <c r="I15" s="1535"/>
      <c r="J15" s="1555"/>
    </row>
    <row r="16" spans="1:10" ht="21" customHeight="1" x14ac:dyDescent="0.25">
      <c r="A16" s="1532"/>
      <c r="B16" s="1545"/>
      <c r="C16" s="315" t="s">
        <v>3</v>
      </c>
      <c r="D16" s="316">
        <f>D13+D14+D15</f>
        <v>71424734204</v>
      </c>
      <c r="E16" s="300" t="s">
        <v>202</v>
      </c>
      <c r="F16" s="309">
        <v>26372684749</v>
      </c>
      <c r="G16" s="248"/>
      <c r="H16" s="254"/>
      <c r="I16" s="1535"/>
      <c r="J16" s="1555"/>
    </row>
    <row r="17" spans="1:10" ht="19.5" customHeight="1" x14ac:dyDescent="0.25">
      <c r="A17" s="1532"/>
      <c r="B17" s="258"/>
      <c r="C17" s="317"/>
      <c r="D17" s="318"/>
      <c r="E17" s="300" t="s">
        <v>186</v>
      </c>
      <c r="F17" s="332"/>
      <c r="G17" s="255"/>
      <c r="H17" s="256"/>
      <c r="I17" s="257"/>
      <c r="J17" s="1556"/>
    </row>
    <row r="18" spans="1:10" ht="18.75" customHeight="1" thickBot="1" x14ac:dyDescent="0.3">
      <c r="A18" s="1533"/>
      <c r="B18" s="290" t="s">
        <v>203</v>
      </c>
      <c r="C18" s="290"/>
      <c r="D18" s="319">
        <f>D16*7%</f>
        <v>4999731394.2800007</v>
      </c>
      <c r="E18" s="257" t="s">
        <v>188</v>
      </c>
      <c r="F18" s="375">
        <v>29919398011</v>
      </c>
      <c r="G18" s="246"/>
      <c r="H18" s="259"/>
      <c r="I18" s="260" t="s">
        <v>200</v>
      </c>
      <c r="J18" s="261"/>
    </row>
    <row r="19" spans="1:10" ht="18.75" customHeight="1" x14ac:dyDescent="0.25">
      <c r="A19" s="1531">
        <v>3</v>
      </c>
      <c r="B19" s="1534" t="s">
        <v>347</v>
      </c>
      <c r="C19" s="1559" t="s">
        <v>175</v>
      </c>
      <c r="D19" s="1562">
        <f>D24-D22-D21</f>
        <v>1232238291.8299999</v>
      </c>
      <c r="E19" s="303" t="s">
        <v>204</v>
      </c>
      <c r="F19" s="333"/>
      <c r="G19" s="262"/>
      <c r="H19" s="263" t="s">
        <v>205</v>
      </c>
      <c r="I19" s="1564" t="s">
        <v>206</v>
      </c>
      <c r="J19" s="1567" t="s">
        <v>207</v>
      </c>
    </row>
    <row r="20" spans="1:10" ht="21.75" customHeight="1" x14ac:dyDescent="0.25">
      <c r="A20" s="1532"/>
      <c r="B20" s="1536"/>
      <c r="C20" s="1560"/>
      <c r="D20" s="1563"/>
      <c r="E20" s="247" t="s">
        <v>208</v>
      </c>
      <c r="F20" s="262"/>
      <c r="G20" s="262"/>
      <c r="H20" s="265" t="s">
        <v>152</v>
      </c>
      <c r="I20" s="1565"/>
      <c r="J20" s="1547"/>
    </row>
    <row r="21" spans="1:10" ht="22.5" x14ac:dyDescent="0.25">
      <c r="A21" s="1532"/>
      <c r="B21" s="291" t="s">
        <v>209</v>
      </c>
      <c r="C21" s="1560"/>
      <c r="D21" s="320">
        <f>D24*7%</f>
        <v>94787560.910000011</v>
      </c>
      <c r="E21" s="247" t="s">
        <v>210</v>
      </c>
      <c r="F21" s="262"/>
      <c r="G21" s="262"/>
      <c r="H21" s="265"/>
      <c r="I21" s="1565"/>
      <c r="J21" s="1547"/>
    </row>
    <row r="22" spans="1:10" ht="15.75" thickBot="1" x14ac:dyDescent="0.3">
      <c r="A22" s="1532"/>
      <c r="B22" s="292" t="s">
        <v>187</v>
      </c>
      <c r="C22" s="1560"/>
      <c r="D22" s="319">
        <f>D24*2%</f>
        <v>27082160.260000002</v>
      </c>
      <c r="E22" s="247" t="s">
        <v>211</v>
      </c>
      <c r="F22" s="262">
        <v>1354108013</v>
      </c>
      <c r="G22" s="262"/>
      <c r="H22" s="265"/>
      <c r="I22" s="1566"/>
      <c r="J22" s="1548"/>
    </row>
    <row r="23" spans="1:10" ht="18" customHeight="1" thickBot="1" x14ac:dyDescent="0.3">
      <c r="A23" s="1532"/>
      <c r="B23" s="293"/>
      <c r="C23" s="1560"/>
      <c r="D23" s="319"/>
      <c r="E23" s="247" t="s">
        <v>212</v>
      </c>
      <c r="F23" s="262"/>
      <c r="G23" s="262"/>
      <c r="H23" s="265"/>
      <c r="I23" s="266"/>
      <c r="J23" s="267"/>
    </row>
    <row r="24" spans="1:10" ht="15.75" thickBot="1" x14ac:dyDescent="0.3">
      <c r="A24" s="1533"/>
      <c r="B24" s="294" t="s">
        <v>3</v>
      </c>
      <c r="C24" s="1561"/>
      <c r="D24" s="321">
        <v>1354108013</v>
      </c>
      <c r="E24" s="257" t="s">
        <v>213</v>
      </c>
      <c r="F24" s="374">
        <v>1354108013</v>
      </c>
      <c r="G24" s="262"/>
      <c r="H24" s="268"/>
      <c r="I24" s="269"/>
      <c r="J24" s="270"/>
    </row>
    <row r="25" spans="1:10" ht="18.75" customHeight="1" x14ac:dyDescent="0.25">
      <c r="A25" s="1531">
        <v>4</v>
      </c>
      <c r="B25" s="1543" t="s">
        <v>246</v>
      </c>
      <c r="C25" s="1537" t="s">
        <v>175</v>
      </c>
      <c r="D25" s="1562">
        <v>770154799</v>
      </c>
      <c r="E25" s="304" t="s">
        <v>214</v>
      </c>
      <c r="F25" s="333"/>
      <c r="G25" s="262"/>
      <c r="H25" s="255" t="s">
        <v>215</v>
      </c>
      <c r="I25" s="1569" t="s">
        <v>216</v>
      </c>
      <c r="J25" s="1557" t="s">
        <v>217</v>
      </c>
    </row>
    <row r="26" spans="1:10" ht="20.25" customHeight="1" x14ac:dyDescent="0.25">
      <c r="A26" s="1532"/>
      <c r="B26" s="1544"/>
      <c r="C26" s="1538"/>
      <c r="D26" s="1568"/>
      <c r="E26" s="249" t="s">
        <v>218</v>
      </c>
      <c r="F26" s="262"/>
      <c r="G26" s="262"/>
      <c r="H26" s="255" t="s">
        <v>219</v>
      </c>
      <c r="I26" s="1570"/>
      <c r="J26" s="1558"/>
    </row>
    <row r="27" spans="1:10" ht="22.5" x14ac:dyDescent="0.25">
      <c r="A27" s="1532"/>
      <c r="B27" s="1544"/>
      <c r="C27" s="1538"/>
      <c r="D27" s="1568"/>
      <c r="E27" s="247" t="s">
        <v>220</v>
      </c>
      <c r="F27" s="335"/>
      <c r="G27" s="271"/>
      <c r="H27" s="272"/>
      <c r="I27" s="1570"/>
      <c r="J27" s="1558"/>
    </row>
    <row r="28" spans="1:10" x14ac:dyDescent="0.25">
      <c r="A28" s="1532"/>
      <c r="B28" s="1545"/>
      <c r="C28" s="1538"/>
      <c r="D28" s="1563"/>
      <c r="E28" s="247" t="s">
        <v>221</v>
      </c>
      <c r="F28" s="262">
        <v>770154799</v>
      </c>
      <c r="G28" s="262"/>
      <c r="H28" s="272"/>
      <c r="I28" s="1570"/>
      <c r="J28" s="1558"/>
    </row>
    <row r="29" spans="1:10" x14ac:dyDescent="0.25">
      <c r="A29" s="1532"/>
      <c r="B29" s="244"/>
      <c r="C29" s="1538"/>
      <c r="D29" s="322"/>
      <c r="E29" s="305" t="s">
        <v>222</v>
      </c>
      <c r="F29" s="262"/>
      <c r="G29" s="262"/>
      <c r="H29" s="272"/>
      <c r="I29" s="273"/>
      <c r="J29" s="274"/>
    </row>
    <row r="30" spans="1:10" ht="15.75" thickBot="1" x14ac:dyDescent="0.3">
      <c r="A30" s="1533"/>
      <c r="B30" s="291" t="s">
        <v>209</v>
      </c>
      <c r="C30" s="1539"/>
      <c r="D30" s="323">
        <f>D25*7%</f>
        <v>53910835.930000007</v>
      </c>
      <c r="E30" s="257" t="s">
        <v>223</v>
      </c>
      <c r="F30" s="374">
        <v>770154799</v>
      </c>
      <c r="G30" s="262"/>
      <c r="H30" s="272"/>
      <c r="I30" s="273"/>
      <c r="J30" s="274"/>
    </row>
    <row r="31" spans="1:10" x14ac:dyDescent="0.25">
      <c r="A31" s="1531">
        <v>5</v>
      </c>
      <c r="B31" s="1543" t="s">
        <v>247</v>
      </c>
      <c r="C31" s="1573" t="s">
        <v>175</v>
      </c>
      <c r="D31" s="1562">
        <v>6170443556</v>
      </c>
      <c r="E31" s="304" t="s">
        <v>224</v>
      </c>
      <c r="F31" s="333"/>
      <c r="G31" s="262"/>
      <c r="H31" s="275"/>
      <c r="I31" s="276"/>
      <c r="J31" s="277"/>
    </row>
    <row r="32" spans="1:10" x14ac:dyDescent="0.25">
      <c r="A32" s="1532"/>
      <c r="B32" s="1544"/>
      <c r="C32" s="1574"/>
      <c r="D32" s="1568"/>
      <c r="E32" s="249" t="s">
        <v>225</v>
      </c>
      <c r="F32" s="262"/>
      <c r="G32" s="262"/>
      <c r="H32" s="278"/>
      <c r="I32" s="279"/>
      <c r="J32" s="274"/>
    </row>
    <row r="33" spans="1:10" x14ac:dyDescent="0.25">
      <c r="A33" s="1532"/>
      <c r="B33" s="1544"/>
      <c r="C33" s="1574"/>
      <c r="D33" s="1568"/>
      <c r="E33" s="300" t="s">
        <v>226</v>
      </c>
      <c r="F33" s="246"/>
      <c r="G33" s="246"/>
      <c r="H33" s="278"/>
      <c r="I33" s="279"/>
      <c r="J33" s="274"/>
    </row>
    <row r="34" spans="1:10" x14ac:dyDescent="0.25">
      <c r="A34" s="1532"/>
      <c r="B34" s="1544"/>
      <c r="C34" s="1574"/>
      <c r="D34" s="1568"/>
      <c r="E34" s="247" t="s">
        <v>227</v>
      </c>
      <c r="F34" s="262">
        <v>6170443556</v>
      </c>
      <c r="G34" s="262"/>
      <c r="H34" s="278"/>
      <c r="I34" s="279"/>
      <c r="J34" s="274"/>
    </row>
    <row r="35" spans="1:10" x14ac:dyDescent="0.25">
      <c r="A35" s="1532"/>
      <c r="B35" s="1545"/>
      <c r="C35" s="1574"/>
      <c r="D35" s="1563"/>
      <c r="E35" s="247" t="s">
        <v>228</v>
      </c>
      <c r="F35" s="262"/>
      <c r="G35" s="262"/>
      <c r="H35" s="278"/>
      <c r="I35" s="279"/>
      <c r="J35" s="274"/>
    </row>
    <row r="36" spans="1:10" ht="15.75" thickBot="1" x14ac:dyDescent="0.3">
      <c r="A36" s="1533"/>
      <c r="B36" s="295" t="s">
        <v>229</v>
      </c>
      <c r="C36" s="1575"/>
      <c r="D36" s="324">
        <f>D31*7%</f>
        <v>431931048.92000002</v>
      </c>
      <c r="E36" s="257" t="s">
        <v>230</v>
      </c>
      <c r="F36" s="334">
        <f>F34+F40+F46</f>
        <v>19554180455</v>
      </c>
      <c r="G36" s="262"/>
      <c r="H36" s="280"/>
      <c r="I36" s="281"/>
      <c r="J36" s="282"/>
    </row>
    <row r="37" spans="1:10" x14ac:dyDescent="0.25">
      <c r="A37" s="1576">
        <v>6</v>
      </c>
      <c r="B37" s="1543" t="s">
        <v>248</v>
      </c>
      <c r="C37" s="1573" t="s">
        <v>175</v>
      </c>
      <c r="D37" s="1562">
        <v>9102733938</v>
      </c>
      <c r="E37" s="306" t="s">
        <v>231</v>
      </c>
      <c r="F37" s="336"/>
      <c r="G37" s="262"/>
      <c r="H37" s="275"/>
      <c r="I37" s="276"/>
      <c r="J37" s="277"/>
    </row>
    <row r="38" spans="1:10" x14ac:dyDescent="0.25">
      <c r="A38" s="1577"/>
      <c r="B38" s="1544"/>
      <c r="C38" s="1574"/>
      <c r="D38" s="1568"/>
      <c r="E38" s="247" t="s">
        <v>232</v>
      </c>
      <c r="F38" s="262"/>
      <c r="G38" s="262"/>
      <c r="H38" s="278"/>
      <c r="I38" s="279"/>
      <c r="J38" s="274"/>
    </row>
    <row r="39" spans="1:10" x14ac:dyDescent="0.25">
      <c r="A39" s="1577"/>
      <c r="B39" s="1544"/>
      <c r="C39" s="1574"/>
      <c r="D39" s="1568"/>
      <c r="E39" s="247" t="s">
        <v>233</v>
      </c>
      <c r="F39" s="262"/>
      <c r="G39" s="262"/>
      <c r="H39" s="278"/>
      <c r="I39" s="279"/>
      <c r="J39" s="274"/>
    </row>
    <row r="40" spans="1:10" x14ac:dyDescent="0.25">
      <c r="A40" s="1577"/>
      <c r="B40" s="1544"/>
      <c r="C40" s="1574"/>
      <c r="D40" s="1568"/>
      <c r="E40" s="247" t="s">
        <v>234</v>
      </c>
      <c r="F40" s="262">
        <v>9102733938</v>
      </c>
      <c r="G40" s="262"/>
      <c r="H40" s="278"/>
      <c r="I40" s="279"/>
      <c r="J40" s="274"/>
    </row>
    <row r="41" spans="1:10" x14ac:dyDescent="0.25">
      <c r="A41" s="1577"/>
      <c r="B41" s="1545"/>
      <c r="C41" s="1574"/>
      <c r="D41" s="1563"/>
      <c r="E41" s="247" t="s">
        <v>235</v>
      </c>
      <c r="F41" s="262"/>
      <c r="G41" s="262"/>
      <c r="H41" s="278"/>
      <c r="I41" s="279"/>
      <c r="J41" s="274"/>
    </row>
    <row r="42" spans="1:10" ht="15.75" thickBot="1" x14ac:dyDescent="0.3">
      <c r="A42" s="1578"/>
      <c r="B42" s="295" t="s">
        <v>229</v>
      </c>
      <c r="C42" s="1575"/>
      <c r="D42" s="324">
        <f>D37*7%</f>
        <v>637191375.66000009</v>
      </c>
      <c r="E42" s="257" t="s">
        <v>236</v>
      </c>
      <c r="F42" s="334">
        <f>F34+F40+F46</f>
        <v>19554180455</v>
      </c>
      <c r="G42" s="262"/>
      <c r="H42" s="280"/>
      <c r="I42" s="281"/>
      <c r="J42" s="282"/>
    </row>
    <row r="43" spans="1:10" x14ac:dyDescent="0.25">
      <c r="A43" s="1576">
        <v>7</v>
      </c>
      <c r="B43" s="1543" t="s">
        <v>249</v>
      </c>
      <c r="C43" s="1573" t="s">
        <v>175</v>
      </c>
      <c r="D43" s="1562">
        <v>4281002961</v>
      </c>
      <c r="E43" s="306" t="s">
        <v>237</v>
      </c>
      <c r="F43" s="336"/>
      <c r="G43" s="264"/>
      <c r="H43" s="278"/>
      <c r="I43" s="279"/>
      <c r="J43" s="274"/>
    </row>
    <row r="44" spans="1:10" x14ac:dyDescent="0.25">
      <c r="A44" s="1577"/>
      <c r="B44" s="1544"/>
      <c r="C44" s="1574"/>
      <c r="D44" s="1568"/>
      <c r="E44" s="247" t="s">
        <v>238</v>
      </c>
      <c r="F44" s="262"/>
      <c r="G44" s="264"/>
      <c r="H44" s="278"/>
      <c r="I44" s="279"/>
      <c r="J44" s="274"/>
    </row>
    <row r="45" spans="1:10" x14ac:dyDescent="0.25">
      <c r="A45" s="1577"/>
      <c r="B45" s="1544"/>
      <c r="C45" s="1574"/>
      <c r="D45" s="1568"/>
      <c r="E45" s="247" t="s">
        <v>239</v>
      </c>
      <c r="F45" s="262"/>
      <c r="G45" s="264"/>
      <c r="H45" s="278"/>
      <c r="I45" s="279"/>
      <c r="J45" s="274"/>
    </row>
    <row r="46" spans="1:10" x14ac:dyDescent="0.25">
      <c r="A46" s="1577"/>
      <c r="B46" s="1544"/>
      <c r="C46" s="1574"/>
      <c r="D46" s="1568"/>
      <c r="E46" s="247" t="s">
        <v>240</v>
      </c>
      <c r="F46" s="262">
        <v>4281002961</v>
      </c>
      <c r="G46" s="264"/>
      <c r="H46" s="278"/>
      <c r="I46" s="279"/>
      <c r="J46" s="274"/>
    </row>
    <row r="47" spans="1:10" x14ac:dyDescent="0.25">
      <c r="A47" s="1577"/>
      <c r="B47" s="1545"/>
      <c r="C47" s="1574"/>
      <c r="D47" s="1563"/>
      <c r="E47" s="307" t="s">
        <v>235</v>
      </c>
      <c r="F47" s="335"/>
      <c r="G47" s="264"/>
      <c r="H47" s="278"/>
      <c r="I47" s="279"/>
      <c r="J47" s="274"/>
    </row>
    <row r="48" spans="1:10" ht="15.75" thickBot="1" x14ac:dyDescent="0.3">
      <c r="A48" s="1578"/>
      <c r="B48" s="296" t="s">
        <v>203</v>
      </c>
      <c r="C48" s="1575"/>
      <c r="D48" s="324">
        <f>D43*7%</f>
        <v>299670207.27000004</v>
      </c>
      <c r="E48" s="308" t="s">
        <v>241</v>
      </c>
      <c r="F48" s="374">
        <f>F34+F40+F46</f>
        <v>19554180455</v>
      </c>
      <c r="G48" s="283"/>
      <c r="H48" s="280"/>
      <c r="I48" s="281"/>
      <c r="J48" s="282"/>
    </row>
    <row r="49" spans="1:10" ht="17.25" customHeight="1" x14ac:dyDescent="0.25">
      <c r="A49" s="1571">
        <v>8</v>
      </c>
      <c r="B49" s="1534" t="s">
        <v>266</v>
      </c>
      <c r="C49" s="1573" t="s">
        <v>175</v>
      </c>
      <c r="D49" s="1579">
        <v>2552913217</v>
      </c>
      <c r="E49" s="306" t="s">
        <v>265</v>
      </c>
      <c r="F49" s="337"/>
      <c r="G49" s="284"/>
      <c r="H49" s="275"/>
      <c r="I49" s="275"/>
      <c r="J49" s="277"/>
    </row>
    <row r="50" spans="1:10" x14ac:dyDescent="0.25">
      <c r="A50" s="1572"/>
      <c r="B50" s="1535"/>
      <c r="C50" s="1574"/>
      <c r="D50" s="1580"/>
      <c r="E50" s="247" t="s">
        <v>260</v>
      </c>
      <c r="F50" s="338"/>
      <c r="G50" s="285"/>
      <c r="H50" s="285"/>
      <c r="I50" s="285"/>
      <c r="J50" s="286"/>
    </row>
    <row r="51" spans="1:10" s="9" customFormat="1" x14ac:dyDescent="0.25">
      <c r="A51" s="361"/>
      <c r="B51" s="1535"/>
      <c r="C51" s="1574"/>
      <c r="D51" s="1580"/>
      <c r="E51" s="247" t="s">
        <v>261</v>
      </c>
      <c r="F51" s="364"/>
      <c r="G51" s="278"/>
      <c r="H51" s="278"/>
      <c r="I51" s="278"/>
      <c r="J51" s="274"/>
    </row>
    <row r="52" spans="1:10" s="9" customFormat="1" x14ac:dyDescent="0.25">
      <c r="A52" s="361"/>
      <c r="B52" s="1535"/>
      <c r="C52" s="1574"/>
      <c r="D52" s="1580"/>
      <c r="E52" s="247" t="s">
        <v>262</v>
      </c>
      <c r="F52" s="364"/>
      <c r="G52" s="278"/>
      <c r="H52" s="278"/>
      <c r="I52" s="278"/>
      <c r="J52" s="274"/>
    </row>
    <row r="53" spans="1:10" s="9" customFormat="1" x14ac:dyDescent="0.25">
      <c r="A53" s="361"/>
      <c r="B53" s="1535"/>
      <c r="C53" s="1574"/>
      <c r="D53" s="1580"/>
      <c r="E53" s="307" t="s">
        <v>263</v>
      </c>
      <c r="F53" s="364"/>
      <c r="G53" s="278"/>
      <c r="H53" s="278"/>
      <c r="I53" s="278"/>
      <c r="J53" s="274"/>
    </row>
    <row r="54" spans="1:10" s="9" customFormat="1" ht="15.75" thickBot="1" x14ac:dyDescent="0.3">
      <c r="A54" s="361"/>
      <c r="B54" s="363" t="s">
        <v>243</v>
      </c>
      <c r="C54" s="1574"/>
      <c r="D54" s="1580"/>
      <c r="E54" s="362" t="s">
        <v>264</v>
      </c>
      <c r="F54" s="373">
        <v>2552913217</v>
      </c>
      <c r="G54" s="278"/>
      <c r="H54" s="278"/>
      <c r="I54" s="278"/>
      <c r="J54" s="274"/>
    </row>
    <row r="55" spans="1:10" s="9" customFormat="1" ht="22.5" customHeight="1" thickBot="1" x14ac:dyDescent="0.3">
      <c r="A55" s="368"/>
      <c r="B55" s="369" t="s">
        <v>3</v>
      </c>
      <c r="C55" s="370"/>
      <c r="D55" s="371">
        <f>D49+D43+D37+D31+D25+D24+F18</f>
        <v>54150754495</v>
      </c>
      <c r="E55" s="372"/>
      <c r="F55" s="371">
        <f>F54+F48+F30+F24+F18</f>
        <v>54150754495</v>
      </c>
      <c r="G55" s="366"/>
      <c r="H55" s="278"/>
      <c r="I55" s="278"/>
      <c r="J55" s="274"/>
    </row>
    <row r="56" spans="1:10" ht="31.5" customHeight="1" x14ac:dyDescent="0.25">
      <c r="A56" s="1581">
        <v>9</v>
      </c>
      <c r="B56" s="376" t="s">
        <v>268</v>
      </c>
      <c r="C56" s="1560" t="s">
        <v>175</v>
      </c>
      <c r="D56" s="365">
        <v>499125209</v>
      </c>
      <c r="E56" s="340" t="s">
        <v>242</v>
      </c>
      <c r="F56" s="367"/>
      <c r="G56" s="284"/>
      <c r="H56" s="275"/>
      <c r="I56" s="275"/>
      <c r="J56" s="277"/>
    </row>
    <row r="57" spans="1:10" ht="15.75" thickBot="1" x14ac:dyDescent="0.3">
      <c r="A57" s="1582"/>
      <c r="B57" s="377" t="s">
        <v>243</v>
      </c>
      <c r="C57" s="1561"/>
      <c r="D57" s="321"/>
      <c r="E57" s="308"/>
      <c r="F57" s="339"/>
      <c r="G57" s="46"/>
      <c r="H57" s="46"/>
      <c r="I57" s="46"/>
      <c r="J57" s="189"/>
    </row>
    <row r="58" spans="1:10" ht="43.5" customHeight="1" x14ac:dyDescent="0.25">
      <c r="A58" s="1571">
        <v>10</v>
      </c>
      <c r="B58" s="378" t="s">
        <v>269</v>
      </c>
      <c r="C58" s="1559" t="s">
        <v>175</v>
      </c>
      <c r="D58" s="326">
        <v>500000000</v>
      </c>
      <c r="E58" s="340" t="s">
        <v>242</v>
      </c>
      <c r="F58" s="337"/>
      <c r="G58" s="284"/>
      <c r="H58" s="275"/>
      <c r="I58" s="275"/>
      <c r="J58" s="277"/>
    </row>
    <row r="59" spans="1:10" ht="15" customHeight="1" thickBot="1" x14ac:dyDescent="0.3">
      <c r="A59" s="1582"/>
      <c r="B59" s="379" t="s">
        <v>244</v>
      </c>
      <c r="C59" s="1561"/>
      <c r="D59" s="327"/>
      <c r="E59" s="287"/>
      <c r="F59" s="287"/>
      <c r="G59" s="287"/>
      <c r="H59" s="46"/>
      <c r="I59" s="46"/>
      <c r="J59" s="189"/>
    </row>
    <row r="60" spans="1:10" ht="22.5" customHeight="1" thickBot="1" x14ac:dyDescent="0.3">
      <c r="A60" s="288"/>
      <c r="B60" s="298"/>
      <c r="C60" s="297" t="s">
        <v>3</v>
      </c>
      <c r="D60" s="325">
        <f>D55+D56+D58</f>
        <v>55149879704</v>
      </c>
      <c r="E60" s="280"/>
      <c r="F60" s="280"/>
      <c r="G60" s="280"/>
      <c r="H60" s="280"/>
      <c r="I60" s="280"/>
      <c r="J60" s="282"/>
    </row>
    <row r="61" spans="1:10" x14ac:dyDescent="0.25">
      <c r="B61" s="299"/>
      <c r="C61" s="299"/>
      <c r="D61" s="299"/>
      <c r="E61" s="91"/>
    </row>
    <row r="62" spans="1:10" x14ac:dyDescent="0.25">
      <c r="B62" s="299"/>
    </row>
    <row r="63" spans="1:10" x14ac:dyDescent="0.25">
      <c r="B63" s="299"/>
    </row>
  </sheetData>
  <mergeCells count="49">
    <mergeCell ref="A56:A57"/>
    <mergeCell ref="C56:C57"/>
    <mergeCell ref="A58:A59"/>
    <mergeCell ref="C58:C59"/>
    <mergeCell ref="A43:A48"/>
    <mergeCell ref="B43:B47"/>
    <mergeCell ref="C43:C48"/>
    <mergeCell ref="D43:D47"/>
    <mergeCell ref="A49:A50"/>
    <mergeCell ref="A31:A36"/>
    <mergeCell ref="B31:B35"/>
    <mergeCell ref="C31:C36"/>
    <mergeCell ref="D31:D35"/>
    <mergeCell ref="A37:A42"/>
    <mergeCell ref="B37:B41"/>
    <mergeCell ref="C37:C42"/>
    <mergeCell ref="D37:D41"/>
    <mergeCell ref="D49:D54"/>
    <mergeCell ref="B49:B53"/>
    <mergeCell ref="C49:C54"/>
    <mergeCell ref="A13:A18"/>
    <mergeCell ref="B13:B16"/>
    <mergeCell ref="I13:I16"/>
    <mergeCell ref="J13:J17"/>
    <mergeCell ref="J25:J28"/>
    <mergeCell ref="A19:A24"/>
    <mergeCell ref="B19:B20"/>
    <mergeCell ref="C19:C24"/>
    <mergeCell ref="D19:D20"/>
    <mergeCell ref="I19:I22"/>
    <mergeCell ref="J19:J22"/>
    <mergeCell ref="A25:A30"/>
    <mergeCell ref="B25:B28"/>
    <mergeCell ref="C25:C30"/>
    <mergeCell ref="D25:D28"/>
    <mergeCell ref="I25:I28"/>
    <mergeCell ref="A1:J1"/>
    <mergeCell ref="A2:J2"/>
    <mergeCell ref="A3:J3"/>
    <mergeCell ref="A4:I4"/>
    <mergeCell ref="A6:A12"/>
    <mergeCell ref="B6:B8"/>
    <mergeCell ref="C6:C12"/>
    <mergeCell ref="D6:D8"/>
    <mergeCell ref="I6:I10"/>
    <mergeCell ref="J6:J10"/>
    <mergeCell ref="H11:H12"/>
    <mergeCell ref="I11:I12"/>
    <mergeCell ref="J11:J12"/>
  </mergeCells>
  <printOptions horizontalCentered="1" verticalCentered="1"/>
  <pageMargins left="0" right="0" top="0" bottom="0" header="0.31496062992125984" footer="0.31496062992125984"/>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workbookViewId="0"/>
  </sheetViews>
  <sheetFormatPr baseColWidth="10" defaultRowHeight="15" x14ac:dyDescent="0.25"/>
  <cols>
    <col min="2" max="2" width="20.28515625" customWidth="1"/>
    <col min="3" max="3" width="25" customWidth="1"/>
    <col min="4" max="4" width="22.85546875" customWidth="1"/>
    <col min="5" max="5" width="22.7109375" customWidth="1"/>
    <col min="7" max="7" width="19" customWidth="1"/>
    <col min="8" max="8" width="17.85546875" bestFit="1" customWidth="1"/>
  </cols>
  <sheetData>
    <row r="1" spans="2:12" ht="33" thickTop="1" thickBot="1" x14ac:dyDescent="0.3">
      <c r="B1" s="238" t="s">
        <v>302</v>
      </c>
      <c r="C1" s="459" t="s">
        <v>308</v>
      </c>
      <c r="D1" s="459" t="s">
        <v>314</v>
      </c>
    </row>
    <row r="2" spans="2:12" s="403" customFormat="1" ht="15.75" thickTop="1" x14ac:dyDescent="0.25">
      <c r="B2" s="419"/>
      <c r="C2" s="419"/>
    </row>
    <row r="3" spans="2:12" ht="16.5" thickBot="1" x14ac:dyDescent="0.3">
      <c r="B3" s="1584" t="s">
        <v>303</v>
      </c>
      <c r="C3" s="1584"/>
      <c r="D3" s="1584"/>
    </row>
    <row r="4" spans="2:12" ht="15.75" hidden="1" thickTop="1" x14ac:dyDescent="0.25">
      <c r="B4" s="1393" t="s">
        <v>103</v>
      </c>
      <c r="C4" s="127">
        <v>5000000000</v>
      </c>
      <c r="D4" s="1585">
        <v>4069526283</v>
      </c>
    </row>
    <row r="5" spans="2:12" ht="23.25" hidden="1" customHeight="1" x14ac:dyDescent="0.25">
      <c r="B5" s="1394"/>
      <c r="C5" s="128">
        <v>5000000000</v>
      </c>
      <c r="D5" s="1588"/>
    </row>
    <row r="6" spans="2:12" hidden="1" x14ac:dyDescent="0.25">
      <c r="B6" s="1394"/>
      <c r="C6" s="128">
        <v>5000000000</v>
      </c>
      <c r="D6" s="1588"/>
    </row>
    <row r="7" spans="2:12" ht="20.25" hidden="1" customHeight="1" x14ac:dyDescent="0.25">
      <c r="B7" s="1394"/>
      <c r="C7" s="128">
        <v>7000000000</v>
      </c>
      <c r="D7" s="1588"/>
    </row>
    <row r="8" spans="2:12" ht="20.25" hidden="1" customHeight="1" x14ac:dyDescent="0.25">
      <c r="B8" s="1394"/>
      <c r="C8" s="128">
        <v>8000000000</v>
      </c>
      <c r="D8" s="1588"/>
    </row>
    <row r="9" spans="2:12" ht="19.5" hidden="1" customHeight="1" thickBot="1" x14ac:dyDescent="0.3">
      <c r="B9" s="1394"/>
      <c r="C9" s="130">
        <v>3639637024</v>
      </c>
      <c r="D9" s="1588"/>
    </row>
    <row r="10" spans="2:12" ht="15.75" customHeight="1" thickTop="1" thickBot="1" x14ac:dyDescent="0.3">
      <c r="B10" s="1395"/>
      <c r="C10" s="425">
        <f>C4+C5+C6+C7+C8+C9</f>
        <v>33639637024</v>
      </c>
      <c r="D10" s="1589"/>
    </row>
    <row r="11" spans="2:12" ht="15.75" hidden="1" thickTop="1" x14ac:dyDescent="0.25">
      <c r="B11" s="1394" t="s">
        <v>310</v>
      </c>
      <c r="C11" s="416">
        <v>824780197</v>
      </c>
      <c r="D11" s="1585">
        <v>0</v>
      </c>
    </row>
    <row r="12" spans="2:12" hidden="1" x14ac:dyDescent="0.25">
      <c r="B12" s="1394"/>
      <c r="C12" s="140">
        <v>8247801972</v>
      </c>
      <c r="D12" s="1588"/>
    </row>
    <row r="13" spans="2:12" s="403" customFormat="1" ht="15.75" hidden="1" thickBot="1" x14ac:dyDescent="0.3">
      <c r="B13" s="1394"/>
      <c r="C13" s="416">
        <v>824780197</v>
      </c>
      <c r="D13" s="1588"/>
    </row>
    <row r="14" spans="2:12" ht="16.5" thickTop="1" thickBot="1" x14ac:dyDescent="0.3">
      <c r="B14" s="1395"/>
      <c r="C14" s="413">
        <f>C13*12</f>
        <v>9897362364</v>
      </c>
      <c r="D14" s="1589"/>
      <c r="L14" s="49"/>
    </row>
    <row r="15" spans="2:12" ht="41.25" customHeight="1" thickTop="1" thickBot="1" x14ac:dyDescent="0.3">
      <c r="B15" s="421" t="s">
        <v>311</v>
      </c>
      <c r="C15" s="417">
        <v>2647737056</v>
      </c>
      <c r="D15" s="1585">
        <v>1988952440</v>
      </c>
      <c r="G15" s="403"/>
      <c r="H15" s="91"/>
    </row>
    <row r="16" spans="2:12" ht="27.75" customHeight="1" thickTop="1" thickBot="1" x14ac:dyDescent="0.3">
      <c r="B16" s="422" t="s">
        <v>106</v>
      </c>
      <c r="C16" s="418">
        <v>2578484833</v>
      </c>
      <c r="D16" s="1588"/>
      <c r="G16" s="403"/>
      <c r="H16" s="438"/>
    </row>
    <row r="17" spans="2:8" ht="28.5" customHeight="1" thickTop="1" thickBot="1" x14ac:dyDescent="0.3">
      <c r="B17" s="443" t="s">
        <v>105</v>
      </c>
      <c r="C17" s="144">
        <v>90000000</v>
      </c>
      <c r="D17" s="1588"/>
      <c r="G17" s="403"/>
      <c r="H17" s="91"/>
    </row>
    <row r="18" spans="2:8" s="403" customFormat="1" ht="18.75" customHeight="1" thickTop="1" thickBot="1" x14ac:dyDescent="0.3">
      <c r="B18" s="420"/>
      <c r="C18" s="429">
        <f>C15+C16+C17</f>
        <v>5316221889</v>
      </c>
      <c r="D18" s="1589"/>
      <c r="H18" s="91"/>
    </row>
    <row r="19" spans="2:8" s="403" customFormat="1" ht="18.75" customHeight="1" thickTop="1" thickBot="1" x14ac:dyDescent="0.3">
      <c r="B19" s="436"/>
      <c r="C19" s="434">
        <f>C18+C14+C10</f>
        <v>48853221277</v>
      </c>
      <c r="D19" s="440">
        <f>D4+D15</f>
        <v>6058478723</v>
      </c>
    </row>
    <row r="20" spans="2:8" s="403" customFormat="1" ht="18.75" customHeight="1" thickTop="1" thickBot="1" x14ac:dyDescent="0.3">
      <c r="B20" s="437" t="s">
        <v>306</v>
      </c>
      <c r="C20" s="345">
        <f>C19+D19</f>
        <v>54911700000</v>
      </c>
      <c r="D20" s="439"/>
    </row>
    <row r="21" spans="2:8" s="403" customFormat="1" ht="18.75" customHeight="1" thickTop="1" x14ac:dyDescent="0.25">
      <c r="B21" s="432"/>
      <c r="C21" s="435"/>
      <c r="D21" s="433"/>
    </row>
    <row r="22" spans="2:8" ht="16.5" thickBot="1" x14ac:dyDescent="0.3">
      <c r="B22" s="1584" t="s">
        <v>304</v>
      </c>
      <c r="C22" s="1584"/>
      <c r="D22" s="1584"/>
    </row>
    <row r="23" spans="2:8" ht="15.75" thickTop="1" x14ac:dyDescent="0.25">
      <c r="B23" s="1477" t="s">
        <v>60</v>
      </c>
      <c r="C23" s="94">
        <v>11468312308</v>
      </c>
      <c r="D23" s="1585">
        <f>34404936924-C27</f>
        <v>11468312308</v>
      </c>
    </row>
    <row r="24" spans="2:8" x14ac:dyDescent="0.25">
      <c r="B24" s="1478"/>
      <c r="C24" s="129">
        <v>2867078077</v>
      </c>
      <c r="D24" s="1586"/>
    </row>
    <row r="25" spans="2:8" x14ac:dyDescent="0.25">
      <c r="B25" s="1478"/>
      <c r="C25" s="129">
        <v>5734156154</v>
      </c>
      <c r="D25" s="1586"/>
    </row>
    <row r="26" spans="2:8" ht="15.75" thickBot="1" x14ac:dyDescent="0.3">
      <c r="B26" s="1478"/>
      <c r="C26" s="343">
        <v>2867078077</v>
      </c>
      <c r="D26" s="1586"/>
      <c r="E26" s="91"/>
      <c r="G26" s="91"/>
    </row>
    <row r="27" spans="2:8" ht="16.5" thickTop="1" thickBot="1" x14ac:dyDescent="0.3">
      <c r="B27" s="1479"/>
      <c r="C27" s="426">
        <f>C23+C24+C25+C26</f>
        <v>22936624616</v>
      </c>
      <c r="D27" s="1587"/>
    </row>
    <row r="28" spans="2:8" ht="16.5" thickTop="1" thickBot="1" x14ac:dyDescent="0.3">
      <c r="B28" s="405" t="s">
        <v>305</v>
      </c>
      <c r="C28" s="427">
        <f>872717381*8</f>
        <v>6981739048</v>
      </c>
      <c r="D28" s="438">
        <f>(872717381*3)+912799700</f>
        <v>3530951843</v>
      </c>
      <c r="E28" s="91">
        <f>872717381*11</f>
        <v>9599891191</v>
      </c>
    </row>
    <row r="29" spans="2:8" ht="15.75" thickTop="1" x14ac:dyDescent="0.25">
      <c r="B29" s="1508" t="s">
        <v>129</v>
      </c>
      <c r="C29" s="203">
        <v>1248059864</v>
      </c>
      <c r="D29" s="1585">
        <f>9215958600-(C33+C36)</f>
        <v>4790016565</v>
      </c>
    </row>
    <row r="30" spans="2:8" x14ac:dyDescent="0.25">
      <c r="B30" s="1509"/>
      <c r="C30" s="204">
        <v>622319938</v>
      </c>
      <c r="D30" s="1586"/>
      <c r="E30" s="91"/>
    </row>
    <row r="31" spans="2:8" x14ac:dyDescent="0.25">
      <c r="B31" s="1509"/>
      <c r="C31" s="204">
        <v>239212349</v>
      </c>
      <c r="D31" s="1586"/>
    </row>
    <row r="32" spans="2:8" ht="15.75" thickBot="1" x14ac:dyDescent="0.3">
      <c r="B32" s="1509"/>
      <c r="C32" s="235">
        <v>137184503</v>
      </c>
      <c r="D32" s="1586"/>
    </row>
    <row r="33" spans="2:5" ht="16.5" thickTop="1" thickBot="1" x14ac:dyDescent="0.3">
      <c r="B33" s="1510"/>
      <c r="C33" s="415">
        <f>C29+C30+C31+C32</f>
        <v>2246776654</v>
      </c>
      <c r="D33" s="1586"/>
      <c r="E33" s="91"/>
    </row>
    <row r="34" spans="2:5" ht="15.75" thickTop="1" x14ac:dyDescent="0.25">
      <c r="B34" s="1477" t="s">
        <v>85</v>
      </c>
      <c r="C34" s="203">
        <v>1355559240</v>
      </c>
      <c r="D34" s="1586"/>
      <c r="E34" s="91"/>
    </row>
    <row r="35" spans="2:5" ht="15.75" thickBot="1" x14ac:dyDescent="0.3">
      <c r="B35" s="1478"/>
      <c r="C35" s="206">
        <v>823606141</v>
      </c>
      <c r="D35" s="1586"/>
    </row>
    <row r="36" spans="2:5" ht="16.5" thickTop="1" thickBot="1" x14ac:dyDescent="0.3">
      <c r="B36" s="1479"/>
      <c r="C36" s="92">
        <f>C34+C35</f>
        <v>2179165381</v>
      </c>
      <c r="D36" s="1586"/>
      <c r="E36" s="91"/>
    </row>
    <row r="37" spans="2:5" s="403" customFormat="1" ht="16.5" thickTop="1" thickBot="1" x14ac:dyDescent="0.3">
      <c r="B37" s="406" t="s">
        <v>309</v>
      </c>
      <c r="C37" s="92">
        <f>C33+C36</f>
        <v>4425942035</v>
      </c>
      <c r="D37" s="1587"/>
      <c r="E37" s="91"/>
    </row>
    <row r="38" spans="2:5" ht="20.25" customHeight="1" thickTop="1" thickBot="1" x14ac:dyDescent="0.3">
      <c r="B38" s="441" t="s">
        <v>307</v>
      </c>
      <c r="C38" s="442">
        <f>C27+C28+C33+C36</f>
        <v>34344305699</v>
      </c>
      <c r="D38" s="442">
        <f>D23+D28+D29</f>
        <v>19789280716</v>
      </c>
      <c r="E38" s="91">
        <f>C37</f>
        <v>4425942035</v>
      </c>
    </row>
    <row r="39" spans="2:5" ht="15.75" thickTop="1" x14ac:dyDescent="0.25">
      <c r="E39" s="91"/>
    </row>
    <row r="40" spans="2:5" ht="15.75" x14ac:dyDescent="0.25">
      <c r="C40" s="464" t="s">
        <v>313</v>
      </c>
      <c r="D40" s="458">
        <f>D19+D38</f>
        <v>25847759439</v>
      </c>
    </row>
    <row r="41" spans="2:5" s="403" customFormat="1" ht="15.75" x14ac:dyDescent="0.25">
      <c r="C41" s="464"/>
      <c r="D41" s="458"/>
    </row>
    <row r="42" spans="2:5" s="403" customFormat="1" ht="15.75" x14ac:dyDescent="0.25">
      <c r="C42" s="464"/>
      <c r="D42" s="458"/>
    </row>
    <row r="43" spans="2:5" x14ac:dyDescent="0.25">
      <c r="C43" s="91"/>
    </row>
    <row r="44" spans="2:5" ht="16.5" thickBot="1" x14ac:dyDescent="0.3">
      <c r="B44" s="1583" t="s">
        <v>313</v>
      </c>
      <c r="C44" s="1583"/>
    </row>
    <row r="45" spans="2:5" ht="15.75" thickBot="1" x14ac:dyDescent="0.3">
      <c r="B45" s="463" t="s">
        <v>315</v>
      </c>
      <c r="C45" s="461">
        <f>D4+D23</f>
        <v>15537838591</v>
      </c>
    </row>
    <row r="46" spans="2:5" ht="15.75" thickBot="1" x14ac:dyDescent="0.3">
      <c r="B46" s="463" t="s">
        <v>10</v>
      </c>
      <c r="C46" s="461">
        <f>(872717381*3)+912799700</f>
        <v>3530951843</v>
      </c>
    </row>
    <row r="47" spans="2:5" ht="15.75" thickBot="1" x14ac:dyDescent="0.3">
      <c r="B47" s="463" t="s">
        <v>316</v>
      </c>
      <c r="C47" s="461">
        <f>D15+D29</f>
        <v>6778969005</v>
      </c>
    </row>
    <row r="48" spans="2:5" ht="16.5" thickBot="1" x14ac:dyDescent="0.3">
      <c r="B48" s="460"/>
      <c r="C48" s="462">
        <f>C45+C46+C47</f>
        <v>25847759439</v>
      </c>
    </row>
  </sheetData>
  <mergeCells count="13">
    <mergeCell ref="B3:D3"/>
    <mergeCell ref="D15:D18"/>
    <mergeCell ref="D23:D27"/>
    <mergeCell ref="D4:D10"/>
    <mergeCell ref="D11:D14"/>
    <mergeCell ref="B44:C44"/>
    <mergeCell ref="B4:B10"/>
    <mergeCell ref="B11:B14"/>
    <mergeCell ref="B23:B27"/>
    <mergeCell ref="B29:B33"/>
    <mergeCell ref="B34:B36"/>
    <mergeCell ref="B22:D22"/>
    <mergeCell ref="D29:D37"/>
  </mergeCells>
  <printOptions horizontalCentered="1" verticalCentered="1"/>
  <pageMargins left="0.31496062992125984" right="0.70866141732283472" top="0" bottom="0.15748031496062992"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heetViews>
  <sheetFormatPr baseColWidth="10" defaultRowHeight="15" x14ac:dyDescent="0.25"/>
  <cols>
    <col min="1" max="1" width="11.42578125" style="515"/>
    <col min="2" max="2" width="19.7109375" customWidth="1"/>
    <col min="3" max="3" width="27.5703125" customWidth="1"/>
    <col min="4" max="4" width="18.5703125" customWidth="1"/>
    <col min="5" max="5" width="21.7109375" customWidth="1"/>
  </cols>
  <sheetData>
    <row r="1" spans="2:7" ht="16.5" thickTop="1" thickBot="1" x14ac:dyDescent="0.3">
      <c r="B1" s="424" t="s">
        <v>302</v>
      </c>
      <c r="C1" s="528" t="s">
        <v>314</v>
      </c>
      <c r="D1" s="403"/>
      <c r="E1" s="403"/>
      <c r="F1" s="403"/>
      <c r="G1" s="403"/>
    </row>
    <row r="2" spans="2:7" ht="16.5" thickTop="1" thickBot="1" x14ac:dyDescent="0.3">
      <c r="B2" s="1592" t="s">
        <v>303</v>
      </c>
      <c r="C2" s="1592"/>
      <c r="D2" s="403"/>
      <c r="E2" s="403"/>
      <c r="F2" s="403"/>
      <c r="G2" s="403"/>
    </row>
    <row r="3" spans="2:7" ht="15.75" thickTop="1" x14ac:dyDescent="0.25">
      <c r="B3" s="1367" t="s">
        <v>103</v>
      </c>
      <c r="C3" s="127">
        <v>5000000000</v>
      </c>
      <c r="D3" s="1591">
        <v>4069526283</v>
      </c>
      <c r="E3" s="403"/>
      <c r="F3" s="403"/>
      <c r="G3" s="403"/>
    </row>
    <row r="4" spans="2:7" x14ac:dyDescent="0.25">
      <c r="B4" s="1445"/>
      <c r="C4" s="128">
        <v>5000000000</v>
      </c>
      <c r="D4" s="1591"/>
      <c r="E4" s="403"/>
      <c r="F4" s="403"/>
      <c r="G4" s="403"/>
    </row>
    <row r="5" spans="2:7" x14ac:dyDescent="0.25">
      <c r="B5" s="1445"/>
      <c r="C5" s="128">
        <v>5000000000</v>
      </c>
      <c r="D5" s="1591"/>
      <c r="E5" s="403"/>
      <c r="F5" s="403"/>
      <c r="G5" s="403"/>
    </row>
    <row r="6" spans="2:7" x14ac:dyDescent="0.25">
      <c r="B6" s="1445"/>
      <c r="C6" s="128">
        <v>7000000000</v>
      </c>
      <c r="D6" s="1591"/>
      <c r="E6" s="403"/>
      <c r="F6" s="403"/>
      <c r="G6" s="403"/>
    </row>
    <row r="7" spans="2:7" x14ac:dyDescent="0.25">
      <c r="B7" s="1445"/>
      <c r="C7" s="128">
        <v>8000000000</v>
      </c>
      <c r="D7" s="1591"/>
      <c r="E7" s="403"/>
      <c r="F7" s="403"/>
      <c r="G7" s="403"/>
    </row>
    <row r="8" spans="2:7" ht="15.75" thickBot="1" x14ac:dyDescent="0.3">
      <c r="B8" s="1445"/>
      <c r="C8" s="130">
        <v>3639637024</v>
      </c>
      <c r="D8" s="1591"/>
      <c r="E8" s="403"/>
      <c r="F8" s="403"/>
      <c r="G8" s="403"/>
    </row>
    <row r="9" spans="2:7" ht="16.5" thickTop="1" thickBot="1" x14ac:dyDescent="0.3">
      <c r="B9" s="1368"/>
      <c r="C9" s="425">
        <f>C3+C4+C5+C6+C7+C8</f>
        <v>33639637024</v>
      </c>
      <c r="D9" s="91">
        <f>D3+C9</f>
        <v>37709163307</v>
      </c>
      <c r="E9" s="403"/>
      <c r="F9" s="403"/>
      <c r="G9" s="403"/>
    </row>
    <row r="10" spans="2:7" ht="15.75" thickTop="1" x14ac:dyDescent="0.25">
      <c r="B10" s="1367" t="s">
        <v>379</v>
      </c>
      <c r="C10" s="416">
        <v>824780197</v>
      </c>
      <c r="D10" s="91"/>
      <c r="E10" s="403"/>
      <c r="F10" s="403"/>
      <c r="G10" s="403"/>
    </row>
    <row r="11" spans="2:7" ht="15.75" thickBot="1" x14ac:dyDescent="0.3">
      <c r="B11" s="1445"/>
      <c r="C11" s="140">
        <v>8247801972</v>
      </c>
      <c r="D11" s="91"/>
      <c r="E11" s="403"/>
      <c r="F11" s="403"/>
      <c r="G11" s="403"/>
    </row>
    <row r="12" spans="2:7" ht="16.5" thickTop="1" thickBot="1" x14ac:dyDescent="0.3">
      <c r="B12" s="1368"/>
      <c r="C12" s="413">
        <f>C10+C11</f>
        <v>9072582169</v>
      </c>
      <c r="D12" s="91"/>
      <c r="E12" s="403"/>
      <c r="F12" s="403"/>
      <c r="G12" s="403"/>
    </row>
    <row r="13" spans="2:7" ht="30.75" thickTop="1" x14ac:dyDescent="0.25">
      <c r="B13" s="421" t="s">
        <v>380</v>
      </c>
      <c r="C13" s="417">
        <v>2647737056</v>
      </c>
      <c r="D13" s="1591">
        <v>1988952440</v>
      </c>
      <c r="E13" s="403"/>
      <c r="F13" s="403"/>
      <c r="G13" s="403"/>
    </row>
    <row r="14" spans="2:7" ht="21" customHeight="1" x14ac:dyDescent="0.25">
      <c r="B14" s="422" t="s">
        <v>106</v>
      </c>
      <c r="C14" s="418">
        <v>2578484833</v>
      </c>
      <c r="D14" s="1591"/>
      <c r="E14" s="403"/>
      <c r="F14" s="403"/>
      <c r="G14" s="403"/>
    </row>
    <row r="15" spans="2:7" ht="27.75" thickBot="1" x14ac:dyDescent="0.3">
      <c r="B15" s="423" t="s">
        <v>105</v>
      </c>
      <c r="C15" s="144">
        <v>90000000</v>
      </c>
      <c r="D15" s="1591"/>
      <c r="E15" s="403"/>
      <c r="F15" s="403"/>
      <c r="G15" s="403"/>
    </row>
    <row r="16" spans="2:7" ht="16.5" thickTop="1" thickBot="1" x14ac:dyDescent="0.3">
      <c r="B16" s="420"/>
      <c r="C16" s="429">
        <f>C13+C14+C15</f>
        <v>5316221889</v>
      </c>
      <c r="D16" s="1591"/>
      <c r="E16" s="403"/>
      <c r="F16" s="403"/>
      <c r="G16" s="403"/>
    </row>
    <row r="17" spans="2:7" ht="16.5" thickTop="1" thickBot="1" x14ac:dyDescent="0.3">
      <c r="B17" s="430" t="s">
        <v>306</v>
      </c>
      <c r="C17" s="81">
        <f>C16+C12+C9</f>
        <v>48028441082</v>
      </c>
      <c r="D17" s="91">
        <f>D13+C16</f>
        <v>7305174329</v>
      </c>
      <c r="E17" s="403"/>
      <c r="F17" s="403"/>
      <c r="G17" s="403"/>
    </row>
    <row r="18" spans="2:7" ht="16.5" thickTop="1" thickBot="1" x14ac:dyDescent="0.3">
      <c r="B18" s="1592" t="s">
        <v>304</v>
      </c>
      <c r="C18" s="1592"/>
      <c r="D18" s="403"/>
      <c r="E18" s="403"/>
      <c r="F18" s="403"/>
      <c r="G18" s="403"/>
    </row>
    <row r="19" spans="2:7" ht="15.75" thickTop="1" x14ac:dyDescent="0.25">
      <c r="B19" s="1367" t="s">
        <v>103</v>
      </c>
      <c r="C19" s="94">
        <v>11468312308</v>
      </c>
      <c r="D19" s="530"/>
      <c r="E19" s="403"/>
      <c r="F19" s="403"/>
      <c r="G19" s="403"/>
    </row>
    <row r="20" spans="2:7" x14ac:dyDescent="0.25">
      <c r="B20" s="1445"/>
      <c r="C20" s="129">
        <v>2867078077</v>
      </c>
      <c r="D20" s="343">
        <v>2867078077</v>
      </c>
      <c r="E20" s="403"/>
      <c r="F20" s="403"/>
      <c r="G20" s="403"/>
    </row>
    <row r="21" spans="2:7" x14ac:dyDescent="0.25">
      <c r="B21" s="1445"/>
      <c r="C21" s="129">
        <v>5734156154</v>
      </c>
      <c r="D21" s="531">
        <v>8601234231</v>
      </c>
      <c r="E21" s="403"/>
      <c r="F21" s="403"/>
      <c r="G21" s="403"/>
    </row>
    <row r="22" spans="2:7" ht="15.75" thickBot="1" x14ac:dyDescent="0.3">
      <c r="B22" s="1445"/>
      <c r="C22" s="343">
        <v>2867078077</v>
      </c>
      <c r="D22" s="530"/>
      <c r="E22" s="403"/>
      <c r="F22" s="403"/>
      <c r="G22" s="403"/>
    </row>
    <row r="23" spans="2:7" ht="16.5" thickTop="1" thickBot="1" x14ac:dyDescent="0.3">
      <c r="B23" s="1368"/>
      <c r="C23" s="426">
        <f>C19+C20+C21+C22</f>
        <v>22936624616</v>
      </c>
      <c r="D23" s="91">
        <f>C23+D20+D21</f>
        <v>34404936924</v>
      </c>
      <c r="E23" s="403"/>
      <c r="F23" s="403"/>
      <c r="G23" s="403"/>
    </row>
    <row r="24" spans="2:7" ht="16.5" thickTop="1" thickBot="1" x14ac:dyDescent="0.3">
      <c r="B24" s="516" t="s">
        <v>379</v>
      </c>
      <c r="C24" s="427">
        <f>872717381*8</f>
        <v>6981739048</v>
      </c>
      <c r="D24" s="403"/>
      <c r="E24" s="403"/>
      <c r="F24" s="403"/>
      <c r="G24" s="403"/>
    </row>
    <row r="25" spans="2:7" ht="15.75" thickTop="1" x14ac:dyDescent="0.25">
      <c r="B25" s="1351" t="s">
        <v>104</v>
      </c>
      <c r="C25" s="203">
        <v>1248059864</v>
      </c>
      <c r="D25" s="403"/>
      <c r="E25" s="403"/>
      <c r="F25" s="403"/>
      <c r="G25" s="403"/>
    </row>
    <row r="26" spans="2:7" x14ac:dyDescent="0.25">
      <c r="B26" s="1590"/>
      <c r="C26" s="204">
        <v>622319938</v>
      </c>
      <c r="D26" s="91"/>
      <c r="E26" s="403"/>
      <c r="F26" s="403"/>
      <c r="G26" s="403"/>
    </row>
    <row r="27" spans="2:7" x14ac:dyDescent="0.25">
      <c r="B27" s="1590"/>
      <c r="C27" s="204">
        <v>239212349</v>
      </c>
      <c r="D27" s="403"/>
      <c r="E27" s="403"/>
      <c r="F27" s="403"/>
      <c r="G27" s="403"/>
    </row>
    <row r="28" spans="2:7" x14ac:dyDescent="0.25">
      <c r="B28" s="1590"/>
      <c r="C28" s="204">
        <v>137184503</v>
      </c>
      <c r="D28" s="403"/>
      <c r="E28" s="403"/>
      <c r="F28" s="403"/>
      <c r="G28" s="403"/>
    </row>
    <row r="29" spans="2:7" x14ac:dyDescent="0.25">
      <c r="B29" s="1590"/>
      <c r="C29" s="234">
        <v>328583654</v>
      </c>
      <c r="D29" s="403"/>
      <c r="E29" s="91"/>
      <c r="F29" s="403"/>
      <c r="G29" s="403"/>
    </row>
    <row r="30" spans="2:7" x14ac:dyDescent="0.25">
      <c r="B30" s="1590"/>
      <c r="C30" s="234">
        <v>595241355</v>
      </c>
      <c r="D30" s="403"/>
      <c r="E30" s="403"/>
      <c r="F30" s="403"/>
      <c r="G30" s="403"/>
    </row>
    <row r="31" spans="2:7" x14ac:dyDescent="0.25">
      <c r="B31" s="1590"/>
      <c r="C31" s="234">
        <v>449830161</v>
      </c>
      <c r="D31" s="403"/>
      <c r="E31" s="91"/>
      <c r="F31" s="403"/>
      <c r="G31" s="403"/>
    </row>
    <row r="32" spans="2:7" ht="15.75" thickBot="1" x14ac:dyDescent="0.3">
      <c r="B32" s="1590"/>
      <c r="C32" s="235">
        <v>123747476</v>
      </c>
      <c r="D32" s="403"/>
      <c r="E32" s="403"/>
      <c r="F32" s="403"/>
      <c r="G32" s="403"/>
    </row>
    <row r="33" spans="2:7" ht="16.5" thickTop="1" thickBot="1" x14ac:dyDescent="0.3">
      <c r="B33" s="1352"/>
      <c r="C33" s="415">
        <f>C25+C26+C27+C28+C29+C30+C31+C32</f>
        <v>3744179300</v>
      </c>
      <c r="D33" s="403"/>
      <c r="E33" s="403"/>
      <c r="F33" s="403"/>
      <c r="G33" s="403"/>
    </row>
    <row r="34" spans="2:7" ht="15.75" thickTop="1" x14ac:dyDescent="0.25">
      <c r="B34" s="1367" t="s">
        <v>106</v>
      </c>
      <c r="C34" s="203">
        <v>1355559240</v>
      </c>
      <c r="D34" s="1591">
        <v>1540882579</v>
      </c>
      <c r="E34" s="403"/>
      <c r="F34" s="403"/>
      <c r="G34" s="403"/>
    </row>
    <row r="35" spans="2:7" x14ac:dyDescent="0.25">
      <c r="B35" s="1445"/>
      <c r="C35" s="206">
        <v>823606141</v>
      </c>
      <c r="D35" s="1591"/>
      <c r="E35" s="403"/>
      <c r="F35" s="403"/>
      <c r="G35" s="403"/>
    </row>
    <row r="36" spans="2:7" x14ac:dyDescent="0.25">
      <c r="B36" s="1445"/>
      <c r="C36" s="407">
        <v>807588424</v>
      </c>
      <c r="D36" s="1591"/>
      <c r="E36" s="91"/>
      <c r="F36" s="403"/>
      <c r="G36" s="403"/>
    </row>
    <row r="37" spans="2:7" x14ac:dyDescent="0.25">
      <c r="B37" s="1445"/>
      <c r="C37" s="234">
        <v>512723126</v>
      </c>
      <c r="D37" s="1591"/>
      <c r="E37" s="91"/>
      <c r="F37" s="403"/>
      <c r="G37" s="403"/>
    </row>
    <row r="38" spans="2:7" ht="15.75" thickBot="1" x14ac:dyDescent="0.3">
      <c r="B38" s="1445"/>
      <c r="C38" s="407">
        <v>431419490</v>
      </c>
      <c r="D38" s="1591"/>
      <c r="E38" s="403"/>
      <c r="F38" s="403"/>
      <c r="G38" s="403"/>
    </row>
    <row r="39" spans="2:7" ht="16.5" thickTop="1" thickBot="1" x14ac:dyDescent="0.3">
      <c r="B39" s="1368"/>
      <c r="C39" s="92">
        <f>C34+C35+C36+C37+C38</f>
        <v>3930896421</v>
      </c>
      <c r="D39" s="1591"/>
      <c r="E39" s="91"/>
      <c r="F39" s="403"/>
      <c r="G39" s="403"/>
    </row>
    <row r="40" spans="2:7" ht="17.25" thickTop="1" thickBot="1" x14ac:dyDescent="0.3">
      <c r="B40" s="529" t="s">
        <v>307</v>
      </c>
      <c r="C40" s="431">
        <f>C23+C24+C33+C39</f>
        <v>37593439385</v>
      </c>
      <c r="D40" s="91"/>
      <c r="E40" s="91"/>
      <c r="F40" s="403"/>
      <c r="G40" s="403"/>
    </row>
    <row r="41" spans="2:7" ht="15.75" thickTop="1" x14ac:dyDescent="0.25">
      <c r="B41" s="403"/>
      <c r="C41" s="403"/>
      <c r="D41" s="403"/>
      <c r="E41" s="403"/>
      <c r="F41" s="403"/>
      <c r="G41" s="403"/>
    </row>
    <row r="42" spans="2:7" ht="15.75" x14ac:dyDescent="0.25">
      <c r="B42" s="403"/>
      <c r="C42" s="428"/>
      <c r="D42" s="403"/>
      <c r="E42" s="403"/>
      <c r="F42" s="403"/>
      <c r="G42" s="403"/>
    </row>
    <row r="43" spans="2:7" x14ac:dyDescent="0.25">
      <c r="B43" s="403"/>
      <c r="C43" s="403"/>
      <c r="D43" s="403"/>
      <c r="E43" s="403"/>
      <c r="F43" s="403"/>
      <c r="G43" s="403"/>
    </row>
    <row r="44" spans="2:7" x14ac:dyDescent="0.25">
      <c r="B44" s="403"/>
      <c r="C44" s="403"/>
      <c r="D44" s="403"/>
      <c r="E44" s="403"/>
      <c r="F44" s="403"/>
      <c r="G44" s="403"/>
    </row>
    <row r="45" spans="2:7" x14ac:dyDescent="0.25">
      <c r="B45" s="403"/>
      <c r="C45" s="403"/>
      <c r="D45" s="403"/>
      <c r="E45" s="403"/>
      <c r="F45" s="403"/>
      <c r="G45" s="403"/>
    </row>
    <row r="46" spans="2:7" x14ac:dyDescent="0.25">
      <c r="B46" s="403"/>
      <c r="C46" s="403"/>
      <c r="D46" s="403"/>
      <c r="E46" s="403"/>
      <c r="F46" s="403"/>
      <c r="G46" s="403"/>
    </row>
    <row r="47" spans="2:7" x14ac:dyDescent="0.25">
      <c r="B47" s="403"/>
      <c r="C47" s="403"/>
      <c r="D47" s="403"/>
      <c r="E47" s="403"/>
      <c r="F47" s="403"/>
      <c r="G47" s="403"/>
    </row>
    <row r="48" spans="2:7" x14ac:dyDescent="0.25">
      <c r="B48" s="403"/>
      <c r="C48" s="403"/>
      <c r="D48" s="403"/>
      <c r="E48" s="403"/>
      <c r="F48" s="403"/>
      <c r="G48" s="403"/>
    </row>
    <row r="49" spans="2:7" x14ac:dyDescent="0.25">
      <c r="B49" s="403"/>
      <c r="C49" s="403"/>
      <c r="D49" s="403"/>
      <c r="E49" s="403"/>
      <c r="F49" s="403"/>
      <c r="G49" s="403"/>
    </row>
    <row r="50" spans="2:7" x14ac:dyDescent="0.25">
      <c r="B50" s="403"/>
      <c r="C50" s="403"/>
      <c r="D50" s="403"/>
      <c r="E50" s="403"/>
      <c r="F50" s="403"/>
      <c r="G50" s="403"/>
    </row>
    <row r="51" spans="2:7" x14ac:dyDescent="0.25">
      <c r="B51" s="403"/>
      <c r="C51" s="403"/>
      <c r="D51" s="403"/>
      <c r="E51" s="403"/>
      <c r="F51" s="403"/>
      <c r="G51" s="403"/>
    </row>
    <row r="52" spans="2:7" x14ac:dyDescent="0.25">
      <c r="B52" s="403"/>
      <c r="C52" s="403"/>
      <c r="D52" s="403"/>
      <c r="E52" s="403"/>
      <c r="F52" s="403"/>
      <c r="G52" s="403"/>
    </row>
    <row r="53" spans="2:7" x14ac:dyDescent="0.25">
      <c r="B53" s="403"/>
      <c r="C53" s="403"/>
      <c r="D53" s="403"/>
      <c r="E53" s="403"/>
      <c r="F53" s="403"/>
      <c r="G53" s="403"/>
    </row>
    <row r="54" spans="2:7" x14ac:dyDescent="0.25">
      <c r="B54" s="403"/>
      <c r="C54" s="403"/>
      <c r="D54" s="403"/>
      <c r="E54" s="403"/>
      <c r="F54" s="403"/>
      <c r="G54" s="403"/>
    </row>
    <row r="55" spans="2:7" x14ac:dyDescent="0.25">
      <c r="B55" s="403"/>
      <c r="C55" s="403"/>
      <c r="D55" s="403"/>
      <c r="E55" s="403"/>
      <c r="F55" s="403"/>
      <c r="G55" s="403"/>
    </row>
    <row r="56" spans="2:7" x14ac:dyDescent="0.25">
      <c r="B56" s="403"/>
      <c r="C56" s="403"/>
      <c r="D56" s="403"/>
      <c r="E56" s="403"/>
      <c r="F56" s="403"/>
      <c r="G56" s="403"/>
    </row>
    <row r="57" spans="2:7" x14ac:dyDescent="0.25">
      <c r="B57" s="403"/>
      <c r="C57" s="403"/>
      <c r="D57" s="403"/>
      <c r="E57" s="403"/>
      <c r="F57" s="403"/>
      <c r="G57" s="403"/>
    </row>
    <row r="58" spans="2:7" x14ac:dyDescent="0.25">
      <c r="B58" s="403"/>
      <c r="C58" s="403"/>
      <c r="D58" s="403"/>
      <c r="E58" s="403"/>
      <c r="F58" s="403"/>
      <c r="G58" s="403"/>
    </row>
  </sheetData>
  <mergeCells count="10">
    <mergeCell ref="B19:B23"/>
    <mergeCell ref="B25:B33"/>
    <mergeCell ref="B34:B39"/>
    <mergeCell ref="D34:D39"/>
    <mergeCell ref="B2:C2"/>
    <mergeCell ref="B3:B9"/>
    <mergeCell ref="D3:D8"/>
    <mergeCell ref="B10:B12"/>
    <mergeCell ref="D13:D16"/>
    <mergeCell ref="B18:C18"/>
  </mergeCells>
  <printOptions horizontalCentered="1" verticalCentered="1"/>
  <pageMargins left="0.11811023622047245" right="0.11811023622047245" top="0.35433070866141736" bottom="0.35433070866141736"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ANEXO 3</vt:lpstr>
      <vt:lpstr>NUEVO</vt:lpstr>
      <vt:lpstr>SGP -SUI</vt:lpstr>
      <vt:lpstr>RECURSOS 2010</vt:lpstr>
      <vt:lpstr>RECURSOS 2009</vt:lpstr>
      <vt:lpstr>RECURSOS 2011</vt:lpstr>
      <vt:lpstr>FNC</vt:lpstr>
      <vt:lpstr>Inf-oct-31-11</vt:lpstr>
      <vt:lpstr>Hoja2</vt:lpstr>
      <vt:lpstr>RECURSOS 2012</vt:lpstr>
      <vt:lpstr>CONT V.F.</vt:lpstr>
      <vt:lpstr>Consolidado</vt:lpstr>
      <vt:lpstr>PDA 2011</vt:lpstr>
      <vt:lpstr>Analisis</vt:lpstr>
      <vt:lpstr>MPIOS PDA</vt:lpstr>
      <vt:lpstr>Hoja1</vt:lpstr>
      <vt:lpstr>AGOS- FNC-12</vt:lpstr>
      <vt:lpstr>Hoja3</vt:lpstr>
      <vt:lpstr>Hoja4</vt:lpstr>
      <vt:lpstr>Plan de Accion 2015</vt:lpstr>
      <vt:lpstr>'Plan de Accion 2015'!Área_de_impresión</vt:lpstr>
      <vt:lpstr>'Plan de Accion 2015'!Títulos_a_imprimir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Yadira Sanabria Neira</dc:creator>
  <cp:lastModifiedBy>Myrian Lopez</cp:lastModifiedBy>
  <cp:lastPrinted>2018-04-19T14:11:48Z</cp:lastPrinted>
  <dcterms:created xsi:type="dcterms:W3CDTF">2009-05-14T15:30:01Z</dcterms:created>
  <dcterms:modified xsi:type="dcterms:W3CDTF">2018-04-19T14:12:05Z</dcterms:modified>
</cp:coreProperties>
</file>